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'Sheet1'!$B$1:$T$177</definedName>
  </definedNames>
  <calcPr fullCalcOnLoad="1"/>
</workbook>
</file>

<file path=xl/sharedStrings.xml><?xml version="1.0" encoding="utf-8"?>
<sst xmlns="http://schemas.openxmlformats.org/spreadsheetml/2006/main" count="530" uniqueCount="164">
  <si>
    <t>ТАБЛИЦА</t>
  </si>
  <si>
    <t>етаж</t>
  </si>
  <si>
    <t>Коефициенти</t>
  </si>
  <si>
    <t>Ки</t>
  </si>
  <si>
    <t>Кв</t>
  </si>
  <si>
    <t>Км</t>
  </si>
  <si>
    <t>Кив</t>
  </si>
  <si>
    <t>Кпг</t>
  </si>
  <si>
    <t>Кк</t>
  </si>
  <si>
    <t>Ксп</t>
  </si>
  <si>
    <t>Кср</t>
  </si>
  <si>
    <t>мазета</t>
  </si>
  <si>
    <t>Общо</t>
  </si>
  <si>
    <t>%</t>
  </si>
  <si>
    <t>кв.м</t>
  </si>
  <si>
    <t>Fред.+F3</t>
  </si>
  <si>
    <t>( 12 + 14 )</t>
  </si>
  <si>
    <t>Цена на</t>
  </si>
  <si>
    <t>Стойност</t>
  </si>
  <si>
    <t xml:space="preserve"> </t>
  </si>
  <si>
    <t>Право на строеж</t>
  </si>
  <si>
    <t>( 2+ 14)</t>
  </si>
  <si>
    <t>Застр.</t>
  </si>
  <si>
    <t>ОБЕКТ</t>
  </si>
  <si>
    <t xml:space="preserve">площ </t>
  </si>
  <si>
    <t>кв.м.</t>
  </si>
  <si>
    <t>Редуц. площ кв.м.</t>
  </si>
  <si>
    <t>лв.</t>
  </si>
  <si>
    <t>Жилища</t>
  </si>
  <si>
    <t>Цена</t>
  </si>
  <si>
    <t>Euro</t>
  </si>
  <si>
    <t>Гараж 1</t>
  </si>
  <si>
    <t>Гараж 2</t>
  </si>
  <si>
    <t>Гараж 3</t>
  </si>
  <si>
    <t>Гараж 4</t>
  </si>
  <si>
    <t>Гараж 5</t>
  </si>
  <si>
    <t>Гараж 6</t>
  </si>
  <si>
    <t>Гараж 7</t>
  </si>
  <si>
    <t>Гараж 8</t>
  </si>
  <si>
    <t>Гараж 9</t>
  </si>
  <si>
    <t>Гараж 10</t>
  </si>
  <si>
    <t>Гараж 11</t>
  </si>
  <si>
    <t>Aп.А1</t>
  </si>
  <si>
    <t>МАЗЕ А1</t>
  </si>
  <si>
    <t>Aп.А2</t>
  </si>
  <si>
    <t>МАЗЕ А2</t>
  </si>
  <si>
    <t>Aп.А3</t>
  </si>
  <si>
    <t>МАЗЕ А3</t>
  </si>
  <si>
    <t>Aп.А4</t>
  </si>
  <si>
    <t>МАЗЕ А4</t>
  </si>
  <si>
    <t>Aп.А5</t>
  </si>
  <si>
    <t>МАЗЕ А5</t>
  </si>
  <si>
    <t>Aп.А6</t>
  </si>
  <si>
    <t>МАЗЕ А6</t>
  </si>
  <si>
    <t>Aп.А7</t>
  </si>
  <si>
    <t>МАЗЕ А7</t>
  </si>
  <si>
    <t>Aп.А8</t>
  </si>
  <si>
    <t>МАЗЕ А8</t>
  </si>
  <si>
    <t>Aп.А9</t>
  </si>
  <si>
    <t>МАЗЕ А9</t>
  </si>
  <si>
    <t>Aп.А10</t>
  </si>
  <si>
    <t>МАЗЕ А10</t>
  </si>
  <si>
    <t>Aп.А11</t>
  </si>
  <si>
    <t>МАЗЕ А11</t>
  </si>
  <si>
    <t>Aп.В1</t>
  </si>
  <si>
    <t>МАЗЕ В1</t>
  </si>
  <si>
    <t>Aп.В2</t>
  </si>
  <si>
    <t>МАЗЕ В2</t>
  </si>
  <si>
    <t>Aп.В3</t>
  </si>
  <si>
    <t>МАЗЕ В3</t>
  </si>
  <si>
    <t>Aп.В4</t>
  </si>
  <si>
    <t>МАЗЕ В4</t>
  </si>
  <si>
    <t>Aп.В5</t>
  </si>
  <si>
    <t>МАЗЕ В5</t>
  </si>
  <si>
    <t>Aп.В6</t>
  </si>
  <si>
    <t>МАЗЕ В6</t>
  </si>
  <si>
    <t>Aп.В7</t>
  </si>
  <si>
    <t>МАЗЕ В7</t>
  </si>
  <si>
    <t>Aп.В8</t>
  </si>
  <si>
    <t>МАЗЕ В8</t>
  </si>
  <si>
    <t>Aп.В9</t>
  </si>
  <si>
    <t>МАЗЕ В9</t>
  </si>
  <si>
    <t>Aп.В10</t>
  </si>
  <si>
    <t>МАЗЕ В10</t>
  </si>
  <si>
    <t>Aп.В11</t>
  </si>
  <si>
    <t>МАЗЕ В11</t>
  </si>
  <si>
    <t>Aп.В12</t>
  </si>
  <si>
    <t>МАЗЕ В12</t>
  </si>
  <si>
    <t>Ресторант</t>
  </si>
  <si>
    <t>Магазин</t>
  </si>
  <si>
    <t>за хр.стоки</t>
  </si>
  <si>
    <t>аперитив</t>
  </si>
  <si>
    <t>Aп.В13</t>
  </si>
  <si>
    <t>МАЗЕ В13</t>
  </si>
  <si>
    <t>Aп.В14</t>
  </si>
  <si>
    <t>МАЗЕ В14</t>
  </si>
  <si>
    <t>Aп.В15</t>
  </si>
  <si>
    <t>МАЗЕ В15</t>
  </si>
  <si>
    <t>Aп.В16</t>
  </si>
  <si>
    <t>МАЗЕ В16</t>
  </si>
  <si>
    <t>Aп.В17</t>
  </si>
  <si>
    <t>МАЗЕ В17</t>
  </si>
  <si>
    <t>Aп.В18</t>
  </si>
  <si>
    <t>МАЗЕ В18</t>
  </si>
  <si>
    <t>Aп.В19</t>
  </si>
  <si>
    <t>МАЗЕ В19</t>
  </si>
  <si>
    <t>Aп.В20</t>
  </si>
  <si>
    <t>МАЗЕ В20</t>
  </si>
  <si>
    <t>Aп.В21</t>
  </si>
  <si>
    <t>МАЗЕ В21</t>
  </si>
  <si>
    <t>Aп.В22</t>
  </si>
  <si>
    <t>МАЗЕ В22</t>
  </si>
  <si>
    <t>Aп.В23</t>
  </si>
  <si>
    <t>МАЗЕ В23</t>
  </si>
  <si>
    <t>Aп.В24</t>
  </si>
  <si>
    <t>МАЗЕ В24</t>
  </si>
  <si>
    <t>Aп.В25</t>
  </si>
  <si>
    <t>МАЗЕ В25</t>
  </si>
  <si>
    <t>Aп.В26</t>
  </si>
  <si>
    <t>МАЗЕ В26</t>
  </si>
  <si>
    <t>Aп.В27</t>
  </si>
  <si>
    <t>МАЗЕ В27</t>
  </si>
  <si>
    <t>Aп.В28</t>
  </si>
  <si>
    <t>МАЗЕ В28</t>
  </si>
  <si>
    <t>Aп.В29</t>
  </si>
  <si>
    <t>МАЗЕ В29</t>
  </si>
  <si>
    <t>Aп.В30</t>
  </si>
  <si>
    <t>МАЗЕ В31</t>
  </si>
  <si>
    <t>МАЗЕ В30</t>
  </si>
  <si>
    <t>Aп.В31</t>
  </si>
  <si>
    <t>Aп.В32</t>
  </si>
  <si>
    <t>МАЗЕ В32</t>
  </si>
  <si>
    <t>Aп.В33</t>
  </si>
  <si>
    <t>МАЗЕ В33</t>
  </si>
  <si>
    <t>Aп.В34</t>
  </si>
  <si>
    <t>МАЗЕ В34</t>
  </si>
  <si>
    <t>Aп.В35</t>
  </si>
  <si>
    <t>МАЗЕ В35</t>
  </si>
  <si>
    <t>Aп.В36</t>
  </si>
  <si>
    <t>МАЗЕ В36</t>
  </si>
  <si>
    <t>Aп.В37</t>
  </si>
  <si>
    <t>МАЗЕ В37</t>
  </si>
  <si>
    <t>Aп.В38</t>
  </si>
  <si>
    <t>МАЗЕ В38</t>
  </si>
  <si>
    <t>Aп.В39</t>
  </si>
  <si>
    <t>МАЗЕ В39</t>
  </si>
  <si>
    <t>Гараж12</t>
  </si>
  <si>
    <t>Гараж 13</t>
  </si>
  <si>
    <t>Гараж 14</t>
  </si>
  <si>
    <t>Гараж 15</t>
  </si>
  <si>
    <t>Гараж 16</t>
  </si>
  <si>
    <t>reserved!</t>
  </si>
  <si>
    <t>запазен!</t>
  </si>
  <si>
    <t>SOLD!</t>
  </si>
  <si>
    <t>продаден</t>
  </si>
  <si>
    <t>Продаден!</t>
  </si>
  <si>
    <t>EUR/m2</t>
  </si>
  <si>
    <t>Общи части</t>
  </si>
  <si>
    <t>Двойна клетка</t>
  </si>
  <si>
    <t xml:space="preserve">  </t>
  </si>
  <si>
    <t>EUR</t>
  </si>
  <si>
    <t>Бистро. Кафе-</t>
  </si>
  <si>
    <t>ДЯЛ А</t>
  </si>
  <si>
    <t>ДЯЛ B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</si>
</sst>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_-* #&quot; &quot;##0\ [$€-407]_-;\-* #&quot; &quot;##0\ [$€-407]_-;_-* &quot;-&quot;&quot; &quot;[$€-407]_-;_-@_-"/>
    <numFmt numFmtId="186" formatCode="_-* #&quot; &quot;##0\ [$€-42D]_-;\-* #&quot; &quot;##0\ [$€-42D]_-;_-* &quot;-&quot;&quot; &quot;[$€-42D]_-;_-@_-"/>
    <numFmt numFmtId="187" formatCode="_-* #&quot; &quot;##0\ [$лв-402]_-;\-* #&quot; &quot;##0\ [$лв-402]_-;_-* &quot;-&quot;&quot; &quot;[$лв-402]_-;_-@_-"/>
    <numFmt numFmtId="188" formatCode="_-[$£-809]* #&quot; &quot;##0_-;\-[$£-809]* #&quot; &quot;##0_-;_-[$£-809]* &quot;-&quot;_-;_-@_-"/>
    <numFmt numFmtId="189" formatCode="_-* #&quot; &quot;##0.00\ [$€-42D]_-;\-* #&quot; &quot;##0.00\ [$€-42D]_-;_-* &quot;-&quot;??\ [$€-42D]_-;_-@_-"/>
    <numFmt numFmtId="190" formatCode="_-[$£-452]* #&quot; &quot;##0_-;\-[$£-452]* #&quot; &quot;##0_-;_-[$£-452]* &quot;-&quot;_-;_-@_-"/>
    <numFmt numFmtId="191" formatCode="[$£-809]#&quot; &quot;##0.00;\-[$£-809]#&quot; &quot;##0.00"/>
    <numFmt numFmtId="192" formatCode="[$£-809]#&quot; &quot;##0.0;\-[$£-809]#&quot; &quot;##0.0"/>
    <numFmt numFmtId="193" formatCode="[$£-809]#&quot; &quot;##0;\-[$£-809]#&quot; &quot;##0"/>
    <numFmt numFmtId="194" formatCode="#&quot; &quot;##0.00\ [$€-42D]"/>
    <numFmt numFmtId="195" formatCode="#&quot; &quot;##0.0\ [$€-42D]"/>
    <numFmt numFmtId="196" formatCode="#&quot; &quot;##0\ [$€-42D]"/>
    <numFmt numFmtId="197" formatCode="#&quot; &quot;##0\ [$€-42D];\-#&quot; &quot;##0\ [$€-42D]"/>
  </numFmts>
  <fonts count="2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17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8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4"/>
      <color indexed="18"/>
      <name val="Arial"/>
      <family val="2"/>
    </font>
    <font>
      <sz val="14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82" fontId="0" fillId="0" borderId="3" xfId="0" applyNumberFormat="1" applyBorder="1" applyAlignment="1">
      <alignment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0" fillId="0" borderId="2" xfId="0" applyNumberForma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2" xfId="0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4" fillId="0" borderId="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4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hidden="1"/>
    </xf>
    <xf numFmtId="1" fontId="8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right" vertical="center"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2" fillId="0" borderId="4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2" fontId="12" fillId="0" borderId="2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2" fontId="13" fillId="0" borderId="0" xfId="0" applyNumberFormat="1" applyFont="1" applyAlignment="1" applyProtection="1">
      <alignment/>
      <protection hidden="1"/>
    </xf>
    <xf numFmtId="2" fontId="13" fillId="0" borderId="0" xfId="0" applyNumberFormat="1" applyFont="1" applyAlignment="1">
      <alignment/>
    </xf>
    <xf numFmtId="2" fontId="4" fillId="0" borderId="9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82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/>
    </xf>
    <xf numFmtId="193" fontId="16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/>
    </xf>
    <xf numFmtId="186" fontId="9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/>
    </xf>
    <xf numFmtId="0" fontId="0" fillId="0" borderId="11" xfId="0" applyBorder="1" applyAlignment="1">
      <alignment/>
    </xf>
    <xf numFmtId="193" fontId="16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/>
    </xf>
    <xf numFmtId="2" fontId="4" fillId="0" borderId="5" xfId="0" applyNumberFormat="1" applyFont="1" applyBorder="1" applyAlignment="1">
      <alignment/>
    </xf>
    <xf numFmtId="193" fontId="16" fillId="0" borderId="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/>
    </xf>
    <xf numFmtId="186" fontId="9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186" fontId="19" fillId="0" borderId="3" xfId="0" applyNumberFormat="1" applyFont="1" applyBorder="1" applyAlignment="1">
      <alignment horizontal="center" vertical="center"/>
    </xf>
    <xf numFmtId="187" fontId="19" fillId="0" borderId="3" xfId="0" applyNumberFormat="1" applyFont="1" applyBorder="1" applyAlignment="1">
      <alignment horizontal="right" vertical="center"/>
    </xf>
    <xf numFmtId="187" fontId="19" fillId="0" borderId="3" xfId="0" applyNumberFormat="1" applyFont="1" applyBorder="1" applyAlignment="1">
      <alignment horizontal="center" vertical="center"/>
    </xf>
    <xf numFmtId="193" fontId="19" fillId="0" borderId="2" xfId="0" applyNumberFormat="1" applyFont="1" applyBorder="1" applyAlignment="1">
      <alignment horizontal="right" vertical="center"/>
    </xf>
    <xf numFmtId="193" fontId="19" fillId="0" borderId="2" xfId="0" applyNumberFormat="1" applyFont="1" applyBorder="1" applyAlignment="1">
      <alignment horizontal="center" vertical="center"/>
    </xf>
    <xf numFmtId="193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193" fontId="16" fillId="0" borderId="0" xfId="0" applyNumberFormat="1" applyFont="1" applyBorder="1" applyAlignment="1">
      <alignment horizontal="right" vertical="center"/>
    </xf>
    <xf numFmtId="0" fontId="22" fillId="0" borderId="2" xfId="0" applyFont="1" applyBorder="1" applyAlignment="1">
      <alignment/>
    </xf>
    <xf numFmtId="2" fontId="18" fillId="0" borderId="3" xfId="0" applyNumberFormat="1" applyFont="1" applyBorder="1" applyAlignment="1">
      <alignment/>
    </xf>
    <xf numFmtId="197" fontId="16" fillId="0" borderId="4" xfId="0" applyNumberFormat="1" applyFont="1" applyBorder="1" applyAlignment="1">
      <alignment horizontal="center" vertical="center"/>
    </xf>
    <xf numFmtId="185" fontId="20" fillId="0" borderId="3" xfId="0" applyNumberFormat="1" applyFont="1" applyBorder="1" applyAlignment="1">
      <alignment horizontal="center" vertical="center"/>
    </xf>
    <xf numFmtId="197" fontId="16" fillId="0" borderId="2" xfId="0" applyNumberFormat="1" applyFont="1" applyBorder="1" applyAlignment="1">
      <alignment horizontal="center" vertical="center"/>
    </xf>
    <xf numFmtId="197" fontId="19" fillId="0" borderId="4" xfId="0" applyNumberFormat="1" applyFont="1" applyBorder="1" applyAlignment="1">
      <alignment horizontal="center" vertical="center"/>
    </xf>
    <xf numFmtId="186" fontId="18" fillId="0" borderId="3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/>
    </xf>
    <xf numFmtId="187" fontId="18" fillId="0" borderId="2" xfId="0" applyNumberFormat="1" applyFont="1" applyBorder="1" applyAlignment="1">
      <alignment horizontal="center" vertical="center"/>
    </xf>
    <xf numFmtId="186" fontId="18" fillId="0" borderId="2" xfId="0" applyNumberFormat="1" applyFont="1" applyBorder="1" applyAlignment="1">
      <alignment horizontal="center" vertical="center"/>
    </xf>
    <xf numFmtId="193" fontId="18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82" fontId="24" fillId="0" borderId="3" xfId="0" applyNumberFormat="1" applyFont="1" applyBorder="1" applyAlignment="1">
      <alignment/>
    </xf>
    <xf numFmtId="0" fontId="24" fillId="0" borderId="4" xfId="0" applyFont="1" applyBorder="1" applyAlignment="1">
      <alignment/>
    </xf>
    <xf numFmtId="0" fontId="24" fillId="0" borderId="2" xfId="0" applyFont="1" applyBorder="1" applyAlignment="1">
      <alignment/>
    </xf>
    <xf numFmtId="182" fontId="25" fillId="0" borderId="3" xfId="0" applyNumberFormat="1" applyFont="1" applyBorder="1" applyAlignment="1">
      <alignment/>
    </xf>
    <xf numFmtId="0" fontId="25" fillId="0" borderId="4" xfId="0" applyFont="1" applyBorder="1" applyAlignment="1">
      <alignment/>
    </xf>
    <xf numFmtId="0" fontId="25" fillId="0" borderId="2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 horizontal="left"/>
    </xf>
    <xf numFmtId="187" fontId="9" fillId="0" borderId="3" xfId="0" applyNumberFormat="1" applyFont="1" applyBorder="1" applyAlignment="1">
      <alignment horizontal="center" vertical="center"/>
    </xf>
    <xf numFmtId="191" fontId="16" fillId="0" borderId="4" xfId="0" applyNumberFormat="1" applyFont="1" applyBorder="1" applyAlignment="1">
      <alignment horizontal="center" vertical="center"/>
    </xf>
    <xf numFmtId="191" fontId="16" fillId="0" borderId="2" xfId="0" applyNumberFormat="1" applyFont="1" applyBorder="1" applyAlignment="1">
      <alignment horizontal="center" vertical="center"/>
    </xf>
    <xf numFmtId="187" fontId="18" fillId="0" borderId="3" xfId="0" applyNumberFormat="1" applyFont="1" applyBorder="1" applyAlignment="1">
      <alignment horizontal="center" vertical="center"/>
    </xf>
    <xf numFmtId="187" fontId="9" fillId="0" borderId="5" xfId="0" applyNumberFormat="1" applyFont="1" applyBorder="1" applyAlignment="1">
      <alignment horizontal="center" vertical="center"/>
    </xf>
    <xf numFmtId="191" fontId="16" fillId="0" borderId="12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96" fontId="20" fillId="0" borderId="0" xfId="0" applyNumberFormat="1" applyFont="1" applyAlignment="1">
      <alignment horizontal="center" vertical="center"/>
    </xf>
    <xf numFmtId="2" fontId="14" fillId="0" borderId="0" xfId="0" applyNumberFormat="1" applyFont="1" applyBorder="1" applyAlignment="1" applyProtection="1">
      <alignment horizontal="center" vertical="center"/>
      <protection hidden="1"/>
    </xf>
    <xf numFmtId="2" fontId="15" fillId="0" borderId="0" xfId="0" applyNumberFormat="1" applyFont="1" applyBorder="1" applyAlignment="1" applyProtection="1">
      <alignment horizontal="center" vertical="center"/>
      <protection hidden="1"/>
    </xf>
    <xf numFmtId="18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77"/>
  <sheetViews>
    <sheetView tabSelected="1" view="pageBreakPreview" zoomScale="75" zoomScaleSheetLayoutView="75" workbookViewId="0" topLeftCell="B73">
      <selection activeCell="B169" sqref="A169:IV171"/>
    </sheetView>
  </sheetViews>
  <sheetFormatPr defaultColWidth="9.140625" defaultRowHeight="12.75"/>
  <cols>
    <col min="1" max="1" width="2.28125" style="0" hidden="1" customWidth="1"/>
    <col min="2" max="2" width="24.8515625" style="0" customWidth="1"/>
    <col min="3" max="3" width="14.421875" style="38" customWidth="1"/>
    <col min="4" max="4" width="5.7109375" style="0" hidden="1" customWidth="1"/>
    <col min="5" max="5" width="6.140625" style="0" hidden="1" customWidth="1"/>
    <col min="6" max="6" width="5.140625" style="0" hidden="1" customWidth="1"/>
    <col min="7" max="8" width="4.8515625" style="0" hidden="1" customWidth="1"/>
    <col min="9" max="9" width="5.7109375" style="0" hidden="1" customWidth="1"/>
    <col min="10" max="10" width="5.140625" style="0" hidden="1" customWidth="1"/>
    <col min="11" max="11" width="6.28125" style="0" hidden="1" customWidth="1"/>
    <col min="12" max="12" width="10.421875" style="0" hidden="1" customWidth="1"/>
    <col min="13" max="13" width="10.57421875" style="0" hidden="1" customWidth="1"/>
    <col min="14" max="14" width="10.28125" style="0" customWidth="1"/>
    <col min="15" max="15" width="13.28125" style="13" customWidth="1"/>
    <col min="16" max="16" width="10.00390625" style="0" hidden="1" customWidth="1"/>
    <col min="17" max="17" width="16.00390625" style="0" customWidth="1"/>
    <col min="18" max="18" width="21.00390625" style="0" customWidth="1"/>
    <col min="19" max="19" width="13.28125" style="0" customWidth="1"/>
    <col min="20" max="20" width="27.00390625" style="0" customWidth="1"/>
    <col min="22" max="22" width="19.28125" style="0" customWidth="1"/>
  </cols>
  <sheetData>
    <row r="1" spans="2:22" ht="15.75">
      <c r="B1" s="130" t="s">
        <v>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36"/>
      <c r="V1" s="36"/>
    </row>
    <row r="2" spans="18:20" ht="15.75">
      <c r="R2" s="73">
        <v>1.95583</v>
      </c>
      <c r="S2" s="73">
        <v>2.24653</v>
      </c>
      <c r="T2" s="45">
        <v>250</v>
      </c>
    </row>
    <row r="3" spans="2:22" ht="15.75">
      <c r="B3" s="132" t="s">
        <v>162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42"/>
      <c r="V3" s="42"/>
    </row>
    <row r="4" spans="2:22" s="13" customFormat="1" ht="16.5" customHeight="1">
      <c r="B4" s="11" t="s">
        <v>23</v>
      </c>
      <c r="C4" s="18" t="s">
        <v>22</v>
      </c>
      <c r="D4" s="134" t="s">
        <v>2</v>
      </c>
      <c r="E4" s="135"/>
      <c r="F4" s="135"/>
      <c r="G4" s="135"/>
      <c r="H4" s="135"/>
      <c r="I4" s="135"/>
      <c r="J4" s="135"/>
      <c r="K4" s="136"/>
      <c r="L4" s="134" t="s">
        <v>26</v>
      </c>
      <c r="M4" s="136"/>
      <c r="N4" s="149" t="s">
        <v>157</v>
      </c>
      <c r="O4" s="150"/>
      <c r="P4" s="32" t="s">
        <v>15</v>
      </c>
      <c r="Q4" s="11" t="s">
        <v>17</v>
      </c>
      <c r="R4" s="11" t="s">
        <v>18</v>
      </c>
      <c r="S4" s="147" t="s">
        <v>20</v>
      </c>
      <c r="T4" s="148"/>
      <c r="U4" s="30"/>
      <c r="V4" s="30"/>
    </row>
    <row r="5" spans="2:20" ht="12" customHeight="1">
      <c r="B5" s="7" t="s">
        <v>1</v>
      </c>
      <c r="C5" s="37" t="s">
        <v>24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9" t="s">
        <v>28</v>
      </c>
      <c r="M5" s="11" t="s">
        <v>12</v>
      </c>
      <c r="N5" s="151"/>
      <c r="O5" s="152"/>
      <c r="P5" s="33" t="s">
        <v>16</v>
      </c>
      <c r="Q5" s="9" t="s">
        <v>14</v>
      </c>
      <c r="R5" s="6"/>
      <c r="S5" s="31" t="s">
        <v>14</v>
      </c>
      <c r="T5" s="11" t="s">
        <v>29</v>
      </c>
    </row>
    <row r="6" spans="2:20" ht="15.75">
      <c r="B6" s="3"/>
      <c r="C6" s="25" t="s">
        <v>25</v>
      </c>
      <c r="D6" s="3"/>
      <c r="E6" s="3"/>
      <c r="F6" s="3"/>
      <c r="G6" s="3"/>
      <c r="H6" s="3"/>
      <c r="I6" s="3"/>
      <c r="J6" s="3"/>
      <c r="K6" s="3"/>
      <c r="L6" s="10" t="s">
        <v>11</v>
      </c>
      <c r="M6" s="27"/>
      <c r="N6" s="4" t="s">
        <v>13</v>
      </c>
      <c r="O6" s="4" t="s">
        <v>14</v>
      </c>
      <c r="P6" s="34" t="s">
        <v>14</v>
      </c>
      <c r="Q6" s="10" t="s">
        <v>30</v>
      </c>
      <c r="R6" s="10" t="s">
        <v>30</v>
      </c>
      <c r="S6" s="53" t="s">
        <v>21</v>
      </c>
      <c r="T6" s="10" t="s">
        <v>27</v>
      </c>
    </row>
    <row r="7" spans="2:20" s="1" customFormat="1" ht="15.75">
      <c r="B7" s="4">
        <v>1</v>
      </c>
      <c r="C7" s="25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28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2">
        <v>20</v>
      </c>
      <c r="T7" s="2">
        <v>21</v>
      </c>
    </row>
    <row r="8" spans="2:20" ht="18">
      <c r="B8" s="17" t="s">
        <v>42</v>
      </c>
      <c r="C8" s="35">
        <v>55.41</v>
      </c>
      <c r="D8" s="14">
        <v>1.01</v>
      </c>
      <c r="E8" s="12">
        <v>0.94</v>
      </c>
      <c r="F8" s="12">
        <v>0.98</v>
      </c>
      <c r="G8" s="5">
        <v>1.005</v>
      </c>
      <c r="H8" s="12" t="s">
        <v>19</v>
      </c>
      <c r="I8" s="12" t="s">
        <v>19</v>
      </c>
      <c r="J8" s="12" t="s">
        <v>19</v>
      </c>
      <c r="K8" s="16">
        <f>D8*E8*F8*G8</f>
        <v>0.9350640599999998</v>
      </c>
      <c r="L8" s="12">
        <f>C8*K8</f>
        <v>51.81189956459998</v>
      </c>
      <c r="M8" s="26">
        <f>L9+L8</f>
        <v>52.70589956459998</v>
      </c>
      <c r="N8" s="112">
        <f>(C8+C9)*100/O172</f>
        <v>1.5088596080944539</v>
      </c>
      <c r="O8" s="115">
        <f>N8*Q172/100</f>
        <v>7.470514805636445</v>
      </c>
      <c r="P8" s="26">
        <f>M8+O8</f>
        <v>60.17641437023643</v>
      </c>
      <c r="Q8" s="46" t="s">
        <v>19</v>
      </c>
      <c r="R8" s="46" t="s">
        <v>19</v>
      </c>
      <c r="S8" s="35">
        <f>O8+C8</f>
        <v>62.880514805636444</v>
      </c>
      <c r="T8" s="90" t="s">
        <v>152</v>
      </c>
    </row>
    <row r="9" spans="2:20" ht="18">
      <c r="B9" s="19" t="s">
        <v>43</v>
      </c>
      <c r="C9" s="39">
        <v>2.98</v>
      </c>
      <c r="D9" s="6"/>
      <c r="E9" s="6"/>
      <c r="F9" s="6"/>
      <c r="G9" s="6"/>
      <c r="H9" s="6"/>
      <c r="I9" s="6"/>
      <c r="J9" s="15">
        <v>0.3</v>
      </c>
      <c r="K9" s="15" t="s">
        <v>19</v>
      </c>
      <c r="L9" s="15">
        <f>C9*J9</f>
        <v>0.894</v>
      </c>
      <c r="M9" s="29"/>
      <c r="N9" s="113"/>
      <c r="O9" s="116"/>
      <c r="P9" s="6"/>
      <c r="Q9" s="47">
        <v>506.05</v>
      </c>
      <c r="R9" s="49" t="s">
        <v>19</v>
      </c>
      <c r="S9" s="6"/>
      <c r="T9" s="92" t="s">
        <v>151</v>
      </c>
    </row>
    <row r="10" spans="2:20" ht="18">
      <c r="B10" s="17" t="s">
        <v>44</v>
      </c>
      <c r="C10" s="35">
        <v>40.47</v>
      </c>
      <c r="D10" s="12">
        <v>1.01</v>
      </c>
      <c r="E10" s="12">
        <v>0.94</v>
      </c>
      <c r="F10" s="12">
        <v>1</v>
      </c>
      <c r="G10" s="5">
        <v>1.005</v>
      </c>
      <c r="H10" s="12" t="s">
        <v>19</v>
      </c>
      <c r="I10" s="12" t="s">
        <v>19</v>
      </c>
      <c r="J10" s="5"/>
      <c r="K10" s="16">
        <f>D10*E10*F10*G10</f>
        <v>0.9541469999999999</v>
      </c>
      <c r="L10" s="12">
        <f>C10*K10</f>
        <v>38.61432908999999</v>
      </c>
      <c r="M10" s="26">
        <f>L11+L10</f>
        <v>39.445329089999994</v>
      </c>
      <c r="N10" s="112">
        <f>(C10+C11)*100/O172</f>
        <v>1.1173675193355745</v>
      </c>
      <c r="O10" s="115">
        <f>N10*Q172/100</f>
        <v>5.532198324982359</v>
      </c>
      <c r="P10" s="12">
        <f>M10+O10</f>
        <v>44.977527414982355</v>
      </c>
      <c r="Q10" s="46" t="s">
        <v>19</v>
      </c>
      <c r="R10" s="46" t="s">
        <v>19</v>
      </c>
      <c r="S10" s="35">
        <f>O10+C10</f>
        <v>46.00219832498236</v>
      </c>
      <c r="T10" s="90" t="s">
        <v>152</v>
      </c>
    </row>
    <row r="11" spans="2:20" ht="18">
      <c r="B11" s="19" t="s">
        <v>45</v>
      </c>
      <c r="C11" s="39">
        <v>2.77</v>
      </c>
      <c r="D11" s="6"/>
      <c r="E11" s="6"/>
      <c r="F11" s="6"/>
      <c r="G11" s="6"/>
      <c r="H11" s="6"/>
      <c r="I11" s="6"/>
      <c r="J11" s="15">
        <v>0.3</v>
      </c>
      <c r="K11" s="15" t="s">
        <v>19</v>
      </c>
      <c r="L11" s="15">
        <f>C11*J11</f>
        <v>0.831</v>
      </c>
      <c r="M11" s="29"/>
      <c r="N11" s="113"/>
      <c r="O11" s="116"/>
      <c r="P11" s="6"/>
      <c r="Q11" s="48" t="s">
        <v>19</v>
      </c>
      <c r="R11" s="49"/>
      <c r="S11" s="6"/>
      <c r="T11" s="92" t="s">
        <v>151</v>
      </c>
    </row>
    <row r="12" spans="2:22" ht="18">
      <c r="B12" s="17" t="s">
        <v>46</v>
      </c>
      <c r="C12" s="35">
        <v>69.54</v>
      </c>
      <c r="D12" s="12">
        <v>1.01</v>
      </c>
      <c r="E12" s="12">
        <v>0.94</v>
      </c>
      <c r="F12" s="12">
        <v>1</v>
      </c>
      <c r="G12" s="5">
        <v>1.005</v>
      </c>
      <c r="H12" s="12" t="s">
        <v>19</v>
      </c>
      <c r="I12" s="12" t="s">
        <v>19</v>
      </c>
      <c r="J12" s="5"/>
      <c r="K12" s="16">
        <f>D12*E12*F12*G12</f>
        <v>0.9541469999999999</v>
      </c>
      <c r="L12" s="12">
        <f>C12*K12</f>
        <v>66.35138237999999</v>
      </c>
      <c r="M12" s="26">
        <f>L12+L13</f>
        <v>67.49138237999999</v>
      </c>
      <c r="N12" s="112">
        <f>(C12+C13)*100/O172</f>
        <v>1.8951834844604771</v>
      </c>
      <c r="O12" s="115">
        <f>N12*Q172/100</f>
        <v>9.383242949912262</v>
      </c>
      <c r="P12" s="12">
        <f>O12+M12</f>
        <v>76.87462532991225</v>
      </c>
      <c r="Q12" s="46" t="s">
        <v>19</v>
      </c>
      <c r="R12" s="46" t="s">
        <v>19</v>
      </c>
      <c r="S12" s="35">
        <f>O12+C12</f>
        <v>78.92324294991226</v>
      </c>
      <c r="T12" s="90" t="s">
        <v>152</v>
      </c>
      <c r="V12" s="23"/>
    </row>
    <row r="13" spans="2:20" ht="18">
      <c r="B13" s="19" t="s">
        <v>47</v>
      </c>
      <c r="C13" s="39">
        <v>3.8</v>
      </c>
      <c r="D13" s="6"/>
      <c r="E13" s="6"/>
      <c r="F13" s="6"/>
      <c r="G13" s="6"/>
      <c r="H13" s="6"/>
      <c r="I13" s="6"/>
      <c r="J13" s="15">
        <v>0.3</v>
      </c>
      <c r="K13" s="15" t="s">
        <v>19</v>
      </c>
      <c r="L13" s="15">
        <f>C13*J13</f>
        <v>1.14</v>
      </c>
      <c r="M13" s="29"/>
      <c r="N13" s="113"/>
      <c r="O13" s="116"/>
      <c r="P13" s="6"/>
      <c r="Q13" s="49" t="s">
        <v>19</v>
      </c>
      <c r="R13" s="49"/>
      <c r="S13" s="6"/>
      <c r="T13" s="92" t="s">
        <v>151</v>
      </c>
    </row>
    <row r="14" spans="2:20" ht="18">
      <c r="B14" s="17" t="s">
        <v>48</v>
      </c>
      <c r="C14" s="35">
        <v>36.9</v>
      </c>
      <c r="D14" s="12">
        <v>0.98</v>
      </c>
      <c r="E14" s="12">
        <v>0.94</v>
      </c>
      <c r="F14" s="12">
        <v>1</v>
      </c>
      <c r="G14" s="5">
        <v>1.005</v>
      </c>
      <c r="H14" s="5"/>
      <c r="I14" s="5"/>
      <c r="J14" s="5"/>
      <c r="K14" s="16">
        <f>D14*E14*F14*G14</f>
        <v>0.9258059999999998</v>
      </c>
      <c r="L14" s="12">
        <f>C14*K14</f>
        <v>34.16224139999999</v>
      </c>
      <c r="M14" s="26">
        <f>L14+L15</f>
        <v>34.954241399999994</v>
      </c>
      <c r="N14" s="112">
        <f>(C14+C15)*100/O172</f>
        <v>1.0217555900677293</v>
      </c>
      <c r="O14" s="115">
        <f>N14*Q172/100</f>
        <v>5.058814101984331</v>
      </c>
      <c r="P14" s="12">
        <f>O14+M14</f>
        <v>40.013055501984326</v>
      </c>
      <c r="Q14" s="46" t="s">
        <v>19</v>
      </c>
      <c r="R14" s="46" t="s">
        <v>19</v>
      </c>
      <c r="S14" s="35">
        <f>O14+C14</f>
        <v>41.95881410198433</v>
      </c>
      <c r="T14" s="90" t="s">
        <v>152</v>
      </c>
    </row>
    <row r="15" spans="2:21" ht="18">
      <c r="B15" s="19" t="s">
        <v>49</v>
      </c>
      <c r="C15" s="39">
        <v>2.64</v>
      </c>
      <c r="D15" s="6"/>
      <c r="E15" s="6"/>
      <c r="F15" s="6"/>
      <c r="G15" s="6"/>
      <c r="H15" s="6"/>
      <c r="I15" s="6"/>
      <c r="J15" s="15">
        <v>0.3</v>
      </c>
      <c r="K15" s="6"/>
      <c r="L15" s="6">
        <f>C15*J15</f>
        <v>0.792</v>
      </c>
      <c r="M15" s="29"/>
      <c r="N15" s="113"/>
      <c r="O15" s="116"/>
      <c r="P15" s="6"/>
      <c r="Q15" s="49" t="s">
        <v>19</v>
      </c>
      <c r="R15" s="49"/>
      <c r="S15" s="6"/>
      <c r="T15" s="92" t="s">
        <v>151</v>
      </c>
      <c r="U15" s="41"/>
    </row>
    <row r="16" spans="2:20" ht="18">
      <c r="B16" s="17" t="s">
        <v>50</v>
      </c>
      <c r="C16" s="35">
        <v>55.41</v>
      </c>
      <c r="D16" s="12">
        <v>1.01</v>
      </c>
      <c r="E16" s="12">
        <v>0.94</v>
      </c>
      <c r="F16" s="12">
        <v>1</v>
      </c>
      <c r="G16" s="5">
        <v>1.005</v>
      </c>
      <c r="H16" s="5"/>
      <c r="I16" s="5"/>
      <c r="J16" s="5"/>
      <c r="K16" s="16">
        <f>D16*E16*F16*G16</f>
        <v>0.9541469999999999</v>
      </c>
      <c r="L16" s="12">
        <f>C16*K16</f>
        <v>52.86928526999999</v>
      </c>
      <c r="M16" s="26">
        <f>L16+L17</f>
        <v>53.61028526999999</v>
      </c>
      <c r="N16" s="112">
        <f>(C16+C17)*100/O172</f>
        <v>1.49568066649267</v>
      </c>
      <c r="O16" s="115">
        <f>N16*Q172/100</f>
        <v>7.4052645478718535</v>
      </c>
      <c r="P16" s="12">
        <f>O16+M16</f>
        <v>61.01554981787184</v>
      </c>
      <c r="Q16" s="46" t="s">
        <v>19</v>
      </c>
      <c r="R16" s="46" t="s">
        <v>19</v>
      </c>
      <c r="S16" s="35">
        <f>O16+C16</f>
        <v>62.81526454787185</v>
      </c>
      <c r="T16" s="90" t="s">
        <v>152</v>
      </c>
    </row>
    <row r="17" spans="2:20" ht="18">
      <c r="B17" s="19" t="s">
        <v>51</v>
      </c>
      <c r="C17" s="39">
        <v>2.47</v>
      </c>
      <c r="D17" s="6"/>
      <c r="E17" s="6"/>
      <c r="F17" s="6"/>
      <c r="G17" s="6"/>
      <c r="H17" s="6"/>
      <c r="I17" s="6"/>
      <c r="J17" s="15">
        <v>0.3</v>
      </c>
      <c r="L17" s="6">
        <f>C17*J17</f>
        <v>0.741</v>
      </c>
      <c r="M17" s="29"/>
      <c r="N17" s="113"/>
      <c r="O17" s="116"/>
      <c r="P17" s="6"/>
      <c r="Q17" s="47">
        <v>500</v>
      </c>
      <c r="R17" s="49"/>
      <c r="S17" s="6"/>
      <c r="T17" s="92" t="s">
        <v>151</v>
      </c>
    </row>
    <row r="18" spans="2:20" ht="18">
      <c r="B18" s="17" t="s">
        <v>52</v>
      </c>
      <c r="C18" s="35">
        <v>40.47</v>
      </c>
      <c r="D18" s="12">
        <v>1.01</v>
      </c>
      <c r="E18" s="12">
        <v>1.03</v>
      </c>
      <c r="F18" s="12">
        <v>1</v>
      </c>
      <c r="G18" s="5">
        <v>1.005</v>
      </c>
      <c r="H18" s="5"/>
      <c r="I18" s="5"/>
      <c r="J18" s="5"/>
      <c r="K18" s="16">
        <f>D18*E18*F18*G18</f>
        <v>1.0455014999999999</v>
      </c>
      <c r="L18" s="12">
        <f>C18*K18</f>
        <v>42.31144570499999</v>
      </c>
      <c r="M18" s="26">
        <f>L18+L19</f>
        <v>43.05244570499999</v>
      </c>
      <c r="N18" s="112">
        <f>(C18+C19)*100/O172</f>
        <v>1.1096152007462898</v>
      </c>
      <c r="O18" s="115">
        <f>N18*Q172/100</f>
        <v>5.4938158204149525</v>
      </c>
      <c r="P18" s="12">
        <f>O18+M18</f>
        <v>48.54626152541494</v>
      </c>
      <c r="Q18" s="50"/>
      <c r="R18" s="50"/>
      <c r="S18" s="35">
        <f>O18+C18</f>
        <v>45.96381582041495</v>
      </c>
      <c r="T18" s="90" t="s">
        <v>152</v>
      </c>
    </row>
    <row r="19" spans="2:20" ht="18">
      <c r="B19" s="19" t="s">
        <v>53</v>
      </c>
      <c r="C19" s="39">
        <v>2.47</v>
      </c>
      <c r="D19" s="6"/>
      <c r="E19" s="6"/>
      <c r="F19" s="6"/>
      <c r="G19" s="6"/>
      <c r="H19" s="6"/>
      <c r="I19" s="6"/>
      <c r="J19" s="15">
        <v>0.3</v>
      </c>
      <c r="K19" s="6"/>
      <c r="L19" s="15">
        <f>C19*J19</f>
        <v>0.741</v>
      </c>
      <c r="M19" s="29"/>
      <c r="N19" s="113"/>
      <c r="O19" s="116"/>
      <c r="P19" s="6"/>
      <c r="Q19" s="49"/>
      <c r="R19" s="49"/>
      <c r="S19" s="6"/>
      <c r="T19" s="92" t="s">
        <v>151</v>
      </c>
    </row>
    <row r="20" spans="2:20" ht="18">
      <c r="B20" s="17" t="s">
        <v>54</v>
      </c>
      <c r="C20" s="35">
        <v>72.74</v>
      </c>
      <c r="D20" s="12">
        <v>0.98</v>
      </c>
      <c r="E20" s="12">
        <v>1.03</v>
      </c>
      <c r="F20" s="12">
        <v>1</v>
      </c>
      <c r="G20" s="5">
        <v>1.005</v>
      </c>
      <c r="H20" s="5"/>
      <c r="I20" s="5"/>
      <c r="J20" s="5"/>
      <c r="K20" s="16">
        <f>D20*E20*F20*G20</f>
        <v>1.0144469999999999</v>
      </c>
      <c r="L20" s="12">
        <f>C20*K20</f>
        <v>73.79087477999998</v>
      </c>
      <c r="M20" s="26">
        <f>L20+L21</f>
        <v>74.53187477999998</v>
      </c>
      <c r="N20" s="112">
        <f>(C20+C21)*100/O172</f>
        <v>1.9435062703336852</v>
      </c>
      <c r="O20" s="115">
        <f>N20*Q172/100</f>
        <v>9.622493895049102</v>
      </c>
      <c r="P20" s="12">
        <f>O20+M20</f>
        <v>84.15436867504908</v>
      </c>
      <c r="Q20" s="46" t="s">
        <v>19</v>
      </c>
      <c r="R20" s="46" t="s">
        <v>19</v>
      </c>
      <c r="S20" s="35">
        <f>O20+C20</f>
        <v>82.3624938950491</v>
      </c>
      <c r="T20" s="90" t="s">
        <v>152</v>
      </c>
    </row>
    <row r="21" spans="2:20" ht="18">
      <c r="B21" s="19" t="s">
        <v>55</v>
      </c>
      <c r="C21" s="39">
        <v>2.47</v>
      </c>
      <c r="D21" s="6"/>
      <c r="E21" s="6"/>
      <c r="F21" s="6"/>
      <c r="G21" s="6"/>
      <c r="H21" s="6"/>
      <c r="I21" s="6"/>
      <c r="J21" s="15">
        <v>0.3</v>
      </c>
      <c r="K21" s="6"/>
      <c r="L21" s="15">
        <f>C21*J21</f>
        <v>0.741</v>
      </c>
      <c r="M21" s="29"/>
      <c r="N21" s="113"/>
      <c r="O21" s="116"/>
      <c r="P21" s="6"/>
      <c r="Q21" s="47">
        <v>520</v>
      </c>
      <c r="R21" s="49"/>
      <c r="S21" s="6"/>
      <c r="T21" s="92" t="s">
        <v>151</v>
      </c>
    </row>
    <row r="22" spans="2:20" ht="18">
      <c r="B22" s="17" t="s">
        <v>56</v>
      </c>
      <c r="C22" s="35">
        <v>36.9</v>
      </c>
      <c r="D22" s="12">
        <v>1.01</v>
      </c>
      <c r="E22" s="12">
        <v>1.03</v>
      </c>
      <c r="F22" s="12">
        <v>1</v>
      </c>
      <c r="G22" s="5">
        <v>1.005</v>
      </c>
      <c r="H22" s="5"/>
      <c r="I22" s="5"/>
      <c r="J22" s="5"/>
      <c r="K22" s="16">
        <f>D22*E22*F22*G22</f>
        <v>1.0455014999999999</v>
      </c>
      <c r="L22" s="12">
        <f>C22*K22</f>
        <v>38.579005349999996</v>
      </c>
      <c r="M22" s="26">
        <f>L22+L23</f>
        <v>39.320005349999995</v>
      </c>
      <c r="N22" s="112">
        <f>(C22+C23)*100/O172</f>
        <v>1.017362609533801</v>
      </c>
      <c r="O22" s="115">
        <f>N22*Q172/100</f>
        <v>5.037064016062799</v>
      </c>
      <c r="P22" s="12">
        <f>O22+M22</f>
        <v>44.357069366062795</v>
      </c>
      <c r="Q22" s="46" t="s">
        <v>19</v>
      </c>
      <c r="R22" s="46" t="s">
        <v>19</v>
      </c>
      <c r="S22" s="35">
        <f>O22+C22</f>
        <v>41.9370640160628</v>
      </c>
      <c r="T22" s="90" t="s">
        <v>152</v>
      </c>
    </row>
    <row r="23" spans="2:20" ht="18">
      <c r="B23" s="19" t="s">
        <v>57</v>
      </c>
      <c r="C23" s="39">
        <v>2.47</v>
      </c>
      <c r="D23" s="6"/>
      <c r="E23" s="6"/>
      <c r="F23" s="6"/>
      <c r="G23" s="6"/>
      <c r="H23" s="6"/>
      <c r="I23" s="6"/>
      <c r="J23" s="15">
        <v>0.3</v>
      </c>
      <c r="K23" s="6"/>
      <c r="L23" s="15">
        <f>C23*J23</f>
        <v>0.741</v>
      </c>
      <c r="M23" s="29"/>
      <c r="N23" s="113"/>
      <c r="O23" s="116"/>
      <c r="P23" s="6"/>
      <c r="Q23" s="47">
        <v>506.22</v>
      </c>
      <c r="R23" s="49"/>
      <c r="S23" s="6"/>
      <c r="T23" s="92" t="s">
        <v>151</v>
      </c>
    </row>
    <row r="24" spans="2:20" ht="18">
      <c r="B24" s="17" t="s">
        <v>58</v>
      </c>
      <c r="C24" s="35">
        <v>65.83</v>
      </c>
      <c r="D24" s="12">
        <v>1.01</v>
      </c>
      <c r="E24" s="12">
        <v>1.03</v>
      </c>
      <c r="F24" s="12">
        <v>1</v>
      </c>
      <c r="G24" s="5">
        <v>1.005</v>
      </c>
      <c r="H24" s="5"/>
      <c r="I24" s="5"/>
      <c r="J24" s="5"/>
      <c r="K24" s="16">
        <f>D24*E24*F24*G24</f>
        <v>1.0455014999999999</v>
      </c>
      <c r="L24" s="12">
        <f>C24*K24</f>
        <v>68.82536374499999</v>
      </c>
      <c r="M24" s="26">
        <f>L24+L25</f>
        <v>69.56636374499999</v>
      </c>
      <c r="N24" s="112">
        <f>(C24+C25)*100/O172</f>
        <v>1.7649445321604935</v>
      </c>
      <c r="O24" s="115">
        <f>N24*Q172/100</f>
        <v>8.738416873179814</v>
      </c>
      <c r="P24" s="12">
        <f>O24+M24</f>
        <v>78.3047806181798</v>
      </c>
      <c r="Q24" s="46" t="s">
        <v>19</v>
      </c>
      <c r="R24" s="46" t="s">
        <v>19</v>
      </c>
      <c r="S24" s="35">
        <f>O24+C24</f>
        <v>74.56841687317981</v>
      </c>
      <c r="T24" s="90" t="s">
        <v>152</v>
      </c>
    </row>
    <row r="25" spans="2:20" ht="18">
      <c r="B25" s="19" t="s">
        <v>59</v>
      </c>
      <c r="C25" s="39">
        <v>2.47</v>
      </c>
      <c r="D25" s="6"/>
      <c r="E25" s="6"/>
      <c r="F25" s="6"/>
      <c r="G25" s="6"/>
      <c r="H25" s="6"/>
      <c r="I25" s="6"/>
      <c r="J25" s="15">
        <v>0.3</v>
      </c>
      <c r="K25" s="6" t="s">
        <v>19</v>
      </c>
      <c r="L25" s="15">
        <f>C25*J25</f>
        <v>0.741</v>
      </c>
      <c r="M25" s="29"/>
      <c r="N25" s="113"/>
      <c r="O25" s="116"/>
      <c r="P25" s="6"/>
      <c r="Q25" s="49" t="s">
        <v>19</v>
      </c>
      <c r="R25" s="49"/>
      <c r="S25" s="6"/>
      <c r="T25" s="92" t="s">
        <v>151</v>
      </c>
    </row>
    <row r="26" spans="2:20" ht="18">
      <c r="B26" s="17" t="s">
        <v>60</v>
      </c>
      <c r="C26" s="35">
        <v>41.21</v>
      </c>
      <c r="D26" s="12">
        <v>0.98</v>
      </c>
      <c r="E26" s="12">
        <v>1.03</v>
      </c>
      <c r="F26" s="12">
        <v>1</v>
      </c>
      <c r="G26" s="5">
        <v>1.005</v>
      </c>
      <c r="H26" s="5"/>
      <c r="I26" s="5"/>
      <c r="J26" s="5"/>
      <c r="K26" s="16">
        <f>D26*E26*F26*G26</f>
        <v>1.0144469999999999</v>
      </c>
      <c r="L26" s="12">
        <f>C26*K26</f>
        <v>41.805360869999994</v>
      </c>
      <c r="M26" s="26">
        <f>L26+L27</f>
        <v>42.546360869999994</v>
      </c>
      <c r="N26" s="112">
        <f>(C26+C27)*100/O172</f>
        <v>1.1287375865998588</v>
      </c>
      <c r="O26" s="115">
        <f>N26*Q172/100</f>
        <v>5.588492665014558</v>
      </c>
      <c r="P26" s="12">
        <f>O26+M26</f>
        <v>48.13485353501455</v>
      </c>
      <c r="Q26" s="46" t="s">
        <v>19</v>
      </c>
      <c r="R26" s="46" t="s">
        <v>19</v>
      </c>
      <c r="S26" s="35">
        <f>O26+C26</f>
        <v>46.79849266501456</v>
      </c>
      <c r="T26" s="90" t="s">
        <v>152</v>
      </c>
    </row>
    <row r="27" spans="2:20" ht="18">
      <c r="B27" s="19" t="s">
        <v>61</v>
      </c>
      <c r="C27" s="39">
        <v>2.47</v>
      </c>
      <c r="D27" s="6"/>
      <c r="E27" s="6"/>
      <c r="F27" s="6"/>
      <c r="G27" s="6"/>
      <c r="H27" s="6"/>
      <c r="I27" s="6"/>
      <c r="J27" s="15">
        <v>0.3</v>
      </c>
      <c r="K27" s="6"/>
      <c r="L27" s="15">
        <f>C27*J27</f>
        <v>0.741</v>
      </c>
      <c r="M27" s="29"/>
      <c r="N27" s="113"/>
      <c r="O27" s="116"/>
      <c r="P27" s="6"/>
      <c r="Q27" s="47">
        <v>510.76</v>
      </c>
      <c r="R27" s="49"/>
      <c r="S27" s="6"/>
      <c r="T27" s="92" t="s">
        <v>151</v>
      </c>
    </row>
    <row r="28" spans="2:20" ht="18">
      <c r="B28" s="17" t="s">
        <v>62</v>
      </c>
      <c r="C28" s="35">
        <v>105.65</v>
      </c>
      <c r="D28" s="12">
        <v>0.99</v>
      </c>
      <c r="E28" s="12">
        <v>1.03</v>
      </c>
      <c r="F28" s="12">
        <v>1</v>
      </c>
      <c r="G28" s="5">
        <v>1.002</v>
      </c>
      <c r="H28" s="5"/>
      <c r="I28" s="5"/>
      <c r="J28" s="5"/>
      <c r="K28" s="16">
        <f>D28*E28*F28*G28</f>
        <v>1.0217394</v>
      </c>
      <c r="L28" s="12">
        <f>C28*K28</f>
        <v>107.94676761000001</v>
      </c>
      <c r="M28" s="26">
        <f>L28+L29</f>
        <v>108.68776761000001</v>
      </c>
      <c r="N28" s="112">
        <f>(C28+C29)*100/O172</f>
        <v>2.793935619578222</v>
      </c>
      <c r="O28" s="115">
        <f>N28*Q172/100</f>
        <v>13.833054646093727</v>
      </c>
      <c r="P28" s="12">
        <f>O28+M28</f>
        <v>122.52082225609374</v>
      </c>
      <c r="Q28" s="46" t="s">
        <v>19</v>
      </c>
      <c r="R28" s="46" t="s">
        <v>19</v>
      </c>
      <c r="S28" s="35">
        <f>O28+C28</f>
        <v>119.48305464609373</v>
      </c>
      <c r="T28" s="90" t="s">
        <v>152</v>
      </c>
    </row>
    <row r="29" spans="2:20" s="23" customFormat="1" ht="18">
      <c r="B29" s="21" t="s">
        <v>63</v>
      </c>
      <c r="C29" s="40">
        <v>2.47</v>
      </c>
      <c r="D29" s="3"/>
      <c r="E29" s="3"/>
      <c r="F29" s="3"/>
      <c r="G29" s="3"/>
      <c r="H29" s="3"/>
      <c r="I29" s="3"/>
      <c r="J29" s="20">
        <v>0.3</v>
      </c>
      <c r="K29" s="3"/>
      <c r="L29" s="20">
        <f>C29*J29</f>
        <v>0.741</v>
      </c>
      <c r="M29" s="27"/>
      <c r="N29" s="114"/>
      <c r="O29" s="117"/>
      <c r="P29" s="3"/>
      <c r="Q29" s="51">
        <v>509.76</v>
      </c>
      <c r="R29" s="52"/>
      <c r="S29" s="3"/>
      <c r="T29" s="92" t="s">
        <v>151</v>
      </c>
    </row>
    <row r="30" spans="2:20" ht="18">
      <c r="B30" s="17" t="s">
        <v>88</v>
      </c>
      <c r="C30" s="35">
        <v>294</v>
      </c>
      <c r="D30" s="12">
        <v>1.01</v>
      </c>
      <c r="E30" s="12">
        <v>1.03</v>
      </c>
      <c r="F30" s="12">
        <v>1</v>
      </c>
      <c r="G30" s="5">
        <v>1.005</v>
      </c>
      <c r="H30" s="5"/>
      <c r="I30" s="5"/>
      <c r="J30" s="5"/>
      <c r="K30" s="16">
        <f>D30*E30*F30*G30</f>
        <v>1.0455014999999999</v>
      </c>
      <c r="L30" s="12">
        <f>C30*K30</f>
        <v>307.377441</v>
      </c>
      <c r="M30" s="26">
        <f>L30+L31</f>
        <v>307.377441</v>
      </c>
      <c r="N30" s="112">
        <f>(C30+C31)*100/O172</f>
        <v>7.597272217499049</v>
      </c>
      <c r="O30" s="115">
        <f>N30*Q172/100</f>
        <v>37.61485447605952</v>
      </c>
      <c r="P30" s="12">
        <f>O30+M30</f>
        <v>344.9922954760595</v>
      </c>
      <c r="Q30" s="46" t="s">
        <v>19</v>
      </c>
      <c r="R30" s="46" t="s">
        <v>19</v>
      </c>
      <c r="S30" s="35">
        <f>O30+C30</f>
        <v>331.6148544760595</v>
      </c>
      <c r="T30" s="90" t="s">
        <v>152</v>
      </c>
    </row>
    <row r="31" spans="2:20" ht="18">
      <c r="B31" s="19" t="s">
        <v>19</v>
      </c>
      <c r="C31" s="61">
        <v>0</v>
      </c>
      <c r="D31" s="6"/>
      <c r="E31" s="6"/>
      <c r="F31" s="6"/>
      <c r="G31" s="6"/>
      <c r="H31" s="6"/>
      <c r="I31" s="6"/>
      <c r="J31" s="15">
        <v>0.3</v>
      </c>
      <c r="K31" s="6"/>
      <c r="L31" s="15">
        <f>C31*J31</f>
        <v>0</v>
      </c>
      <c r="M31" s="29"/>
      <c r="N31" s="113"/>
      <c r="O31" s="116"/>
      <c r="P31" s="6"/>
      <c r="Q31" s="47">
        <v>506.22</v>
      </c>
      <c r="R31" s="49"/>
      <c r="S31" s="6"/>
      <c r="T31" s="92" t="s">
        <v>151</v>
      </c>
    </row>
    <row r="32" spans="2:20" ht="18">
      <c r="B32" s="17" t="s">
        <v>89</v>
      </c>
      <c r="C32" s="35">
        <v>61.13</v>
      </c>
      <c r="D32" s="12">
        <v>1.01</v>
      </c>
      <c r="E32" s="12">
        <v>1.03</v>
      </c>
      <c r="F32" s="12">
        <v>1</v>
      </c>
      <c r="G32" s="5">
        <v>1.005</v>
      </c>
      <c r="H32" s="5"/>
      <c r="I32" s="5"/>
      <c r="J32" s="5"/>
      <c r="K32" s="16">
        <f>D32*E32*F32*G32</f>
        <v>1.0455014999999999</v>
      </c>
      <c r="L32" s="12">
        <f>C32*K32</f>
        <v>63.91150669499999</v>
      </c>
      <c r="M32" s="26">
        <f>L32+L33</f>
        <v>63.91150669499999</v>
      </c>
      <c r="N32" s="112">
        <f>(C32+C33)*100/O172</f>
        <v>1.579664117876588</v>
      </c>
      <c r="O32" s="115">
        <f>N32*Q172/100</f>
        <v>7.821075014018771</v>
      </c>
      <c r="P32" s="12">
        <f>O32+M32</f>
        <v>71.73258170901876</v>
      </c>
      <c r="Q32" s="46" t="s">
        <v>19</v>
      </c>
      <c r="R32" s="46" t="s">
        <v>19</v>
      </c>
      <c r="S32" s="35">
        <f>O32+C32</f>
        <v>68.95107501401877</v>
      </c>
      <c r="T32" s="90" t="s">
        <v>152</v>
      </c>
    </row>
    <row r="33" spans="2:20" ht="18">
      <c r="B33" s="19" t="s">
        <v>90</v>
      </c>
      <c r="C33" s="61">
        <v>0</v>
      </c>
      <c r="D33" s="6"/>
      <c r="E33" s="6"/>
      <c r="F33" s="6"/>
      <c r="G33" s="6"/>
      <c r="H33" s="6"/>
      <c r="I33" s="6"/>
      <c r="J33" s="15">
        <v>0.3</v>
      </c>
      <c r="K33" s="6" t="s">
        <v>19</v>
      </c>
      <c r="L33" s="15">
        <f>C33*J33</f>
        <v>0</v>
      </c>
      <c r="M33" s="29"/>
      <c r="N33" s="113"/>
      <c r="O33" s="116"/>
      <c r="P33" s="6"/>
      <c r="Q33" s="49" t="s">
        <v>19</v>
      </c>
      <c r="R33" s="49"/>
      <c r="S33" s="6"/>
      <c r="T33" s="92" t="s">
        <v>151</v>
      </c>
    </row>
    <row r="34" spans="2:20" ht="18">
      <c r="B34" s="17" t="s">
        <v>161</v>
      </c>
      <c r="C34" s="35">
        <v>71.41</v>
      </c>
      <c r="D34" s="12">
        <v>0.98</v>
      </c>
      <c r="E34" s="12">
        <v>1.03</v>
      </c>
      <c r="F34" s="12">
        <v>1</v>
      </c>
      <c r="G34" s="5">
        <v>1.005</v>
      </c>
      <c r="H34" s="5"/>
      <c r="I34" s="5"/>
      <c r="J34" s="5"/>
      <c r="K34" s="16">
        <f>D34*E34*F34*G34</f>
        <v>1.0144469999999999</v>
      </c>
      <c r="L34" s="12">
        <f>C34*K34</f>
        <v>72.44166026999999</v>
      </c>
      <c r="M34" s="26">
        <f>L34+L35</f>
        <v>72.44166026999999</v>
      </c>
      <c r="N34" s="112">
        <f>(C34+C35)*100/O172</f>
        <v>1.845310234869412</v>
      </c>
      <c r="O34" s="115">
        <f>N34*Q172/100</f>
        <v>9.136315503861939</v>
      </c>
      <c r="P34" s="12">
        <f>O34+M34</f>
        <v>81.57797577386192</v>
      </c>
      <c r="Q34" s="46" t="s">
        <v>19</v>
      </c>
      <c r="R34" s="46" t="s">
        <v>19</v>
      </c>
      <c r="S34" s="35">
        <f>O34+C34</f>
        <v>80.54631550386193</v>
      </c>
      <c r="T34" s="90" t="s">
        <v>152</v>
      </c>
    </row>
    <row r="35" spans="2:20" ht="18">
      <c r="B35" s="62" t="s">
        <v>91</v>
      </c>
      <c r="C35" s="63">
        <v>0</v>
      </c>
      <c r="D35" s="3"/>
      <c r="E35" s="3"/>
      <c r="F35" s="3"/>
      <c r="G35" s="3"/>
      <c r="H35" s="3"/>
      <c r="I35" s="3"/>
      <c r="J35" s="20">
        <v>0.3</v>
      </c>
      <c r="K35" s="3"/>
      <c r="L35" s="20">
        <f>C35*J35</f>
        <v>0</v>
      </c>
      <c r="M35" s="27"/>
      <c r="N35" s="3"/>
      <c r="O35" s="117"/>
      <c r="P35" s="3"/>
      <c r="Q35" s="51">
        <v>510.76</v>
      </c>
      <c r="R35" s="52"/>
      <c r="S35" s="3"/>
      <c r="T35" s="92" t="s">
        <v>151</v>
      </c>
    </row>
    <row r="36" spans="2:20" ht="18">
      <c r="B36" s="87"/>
      <c r="C36" s="88"/>
      <c r="D36" s="23"/>
      <c r="E36" s="23"/>
      <c r="F36" s="23"/>
      <c r="G36" s="23"/>
      <c r="H36" s="23"/>
      <c r="I36" s="23"/>
      <c r="J36" s="24"/>
      <c r="K36" s="23"/>
      <c r="L36" s="24"/>
      <c r="M36" s="30"/>
      <c r="N36" s="23"/>
      <c r="O36" s="23"/>
      <c r="P36" s="23"/>
      <c r="Q36" s="55"/>
      <c r="R36" s="56"/>
      <c r="S36" s="23"/>
      <c r="T36" s="145">
        <f>SUM(S8:S35)</f>
        <v>1184.8056176401424</v>
      </c>
    </row>
    <row r="37" spans="2:20" s="23" customFormat="1" ht="15.75">
      <c r="B37" s="22"/>
      <c r="C37" s="43"/>
      <c r="J37" s="24"/>
      <c r="L37" s="24"/>
      <c r="M37" s="30"/>
      <c r="Q37" s="55"/>
      <c r="R37" s="56"/>
      <c r="T37" s="146"/>
    </row>
    <row r="38" spans="2:22" ht="15.75">
      <c r="B38" s="130" t="s">
        <v>0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36"/>
      <c r="V38" s="36"/>
    </row>
    <row r="39" spans="2:22" ht="15.75">
      <c r="B39" s="132" t="s">
        <v>163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3"/>
      <c r="R39" s="132"/>
      <c r="S39" s="132"/>
      <c r="T39" s="132"/>
      <c r="U39" s="42"/>
      <c r="V39" s="42"/>
    </row>
    <row r="40" spans="2:22" s="13" customFormat="1" ht="14.25" customHeight="1">
      <c r="B40" s="44" t="s">
        <v>23</v>
      </c>
      <c r="C40" s="60" t="s">
        <v>22</v>
      </c>
      <c r="D40" s="134" t="s">
        <v>2</v>
      </c>
      <c r="E40" s="135"/>
      <c r="F40" s="135"/>
      <c r="G40" s="135"/>
      <c r="H40" s="135"/>
      <c r="I40" s="135"/>
      <c r="J40" s="135"/>
      <c r="K40" s="136"/>
      <c r="L40" s="134" t="s">
        <v>26</v>
      </c>
      <c r="M40" s="136"/>
      <c r="N40" s="149" t="s">
        <v>157</v>
      </c>
      <c r="O40" s="150"/>
      <c r="P40" s="54" t="s">
        <v>15</v>
      </c>
      <c r="Q40" s="11" t="s">
        <v>17</v>
      </c>
      <c r="R40" s="75" t="s">
        <v>18</v>
      </c>
      <c r="S40" s="147" t="s">
        <v>20</v>
      </c>
      <c r="T40" s="148"/>
      <c r="U40" s="30"/>
      <c r="V40" s="30"/>
    </row>
    <row r="41" spans="2:20" ht="12" customHeight="1">
      <c r="B41" s="7" t="s">
        <v>1</v>
      </c>
      <c r="C41" s="37" t="s">
        <v>24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9" t="s">
        <v>28</v>
      </c>
      <c r="M41" s="9" t="s">
        <v>12</v>
      </c>
      <c r="N41" s="151"/>
      <c r="O41" s="152"/>
      <c r="P41" s="33" t="s">
        <v>16</v>
      </c>
      <c r="Q41" s="10" t="s">
        <v>14</v>
      </c>
      <c r="R41" s="80"/>
      <c r="S41" s="59" t="s">
        <v>14</v>
      </c>
      <c r="T41" s="9" t="s">
        <v>29</v>
      </c>
    </row>
    <row r="42" spans="2:20" ht="15.75">
      <c r="B42" s="3"/>
      <c r="C42" s="25" t="s">
        <v>25</v>
      </c>
      <c r="D42" s="3"/>
      <c r="E42" s="3"/>
      <c r="F42" s="3"/>
      <c r="G42" s="3"/>
      <c r="H42" s="3"/>
      <c r="I42" s="3"/>
      <c r="J42" s="3"/>
      <c r="K42" s="3"/>
      <c r="L42" s="10" t="s">
        <v>11</v>
      </c>
      <c r="M42" s="27"/>
      <c r="N42" s="4" t="s">
        <v>13</v>
      </c>
      <c r="O42" s="4" t="s">
        <v>14</v>
      </c>
      <c r="P42" s="34" t="s">
        <v>14</v>
      </c>
      <c r="Q42" s="21" t="s">
        <v>156</v>
      </c>
      <c r="R42" s="21" t="s">
        <v>160</v>
      </c>
      <c r="S42" s="53" t="s">
        <v>21</v>
      </c>
      <c r="T42" s="21" t="s">
        <v>27</v>
      </c>
    </row>
    <row r="43" spans="2:20" s="1" customFormat="1" ht="15.75">
      <c r="B43" s="4">
        <v>1</v>
      </c>
      <c r="C43" s="25">
        <v>2</v>
      </c>
      <c r="D43" s="4">
        <v>3</v>
      </c>
      <c r="E43" s="4">
        <v>4</v>
      </c>
      <c r="F43" s="4">
        <v>5</v>
      </c>
      <c r="G43" s="4">
        <v>6</v>
      </c>
      <c r="H43" s="4">
        <v>7</v>
      </c>
      <c r="I43" s="4">
        <v>8</v>
      </c>
      <c r="J43" s="4">
        <v>9</v>
      </c>
      <c r="K43" s="4">
        <v>10</v>
      </c>
      <c r="L43" s="4">
        <v>11</v>
      </c>
      <c r="M43" s="28">
        <v>12</v>
      </c>
      <c r="N43" s="4">
        <v>13</v>
      </c>
      <c r="O43" s="21">
        <v>14</v>
      </c>
      <c r="P43" s="4">
        <v>15</v>
      </c>
      <c r="Q43" s="4">
        <v>16</v>
      </c>
      <c r="R43" s="4">
        <v>17</v>
      </c>
      <c r="S43" s="2">
        <v>20</v>
      </c>
      <c r="T43" s="2">
        <v>21</v>
      </c>
    </row>
    <row r="44" spans="2:20" ht="18">
      <c r="B44" s="17" t="s">
        <v>64</v>
      </c>
      <c r="C44" s="35">
        <v>71.03</v>
      </c>
      <c r="D44" s="12">
        <v>0.99</v>
      </c>
      <c r="E44" s="12">
        <v>0.96</v>
      </c>
      <c r="F44" s="12">
        <v>1</v>
      </c>
      <c r="G44" s="5">
        <v>1.002</v>
      </c>
      <c r="H44" s="5"/>
      <c r="I44" s="5"/>
      <c r="J44" s="5"/>
      <c r="K44" s="16">
        <f>D44*E44*F44*G44</f>
        <v>0.9523008</v>
      </c>
      <c r="L44" s="12">
        <f>C44*K44</f>
        <v>67.641925824</v>
      </c>
      <c r="M44" s="26">
        <f>L44+L45</f>
        <v>69.462925824</v>
      </c>
      <c r="N44" s="112">
        <f>(C44+C45)*100/O172</f>
        <v>1.992345877446179</v>
      </c>
      <c r="O44" s="115">
        <f>N44*Q172/100</f>
        <v>9.864303673823771</v>
      </c>
      <c r="P44" s="12">
        <f>O44+M44</f>
        <v>79.32722949782377</v>
      </c>
      <c r="Q44" s="100">
        <v>649</v>
      </c>
      <c r="R44" s="78">
        <f>Q44*C44+O44*Q44/2</f>
        <v>49299.43654215582</v>
      </c>
      <c r="S44" s="79">
        <f>O44+C44+C45</f>
        <v>86.96430367382376</v>
      </c>
      <c r="T44" s="119">
        <f>R44*R2</f>
        <v>96421.3169722446</v>
      </c>
    </row>
    <row r="45" spans="2:20" ht="18">
      <c r="B45" s="19" t="s">
        <v>65</v>
      </c>
      <c r="C45" s="39">
        <v>6.07</v>
      </c>
      <c r="D45" s="6"/>
      <c r="E45" s="6"/>
      <c r="F45" s="6"/>
      <c r="G45" s="6"/>
      <c r="H45" s="6"/>
      <c r="I45" s="6"/>
      <c r="J45" s="15">
        <v>0.3</v>
      </c>
      <c r="K45" s="6"/>
      <c r="L45" s="15">
        <f>C45*J45</f>
        <v>1.821</v>
      </c>
      <c r="M45" s="29"/>
      <c r="N45" s="113"/>
      <c r="O45" s="116"/>
      <c r="P45" s="6"/>
      <c r="Q45" s="99">
        <f>R44/S44</f>
        <v>566.8927877242917</v>
      </c>
      <c r="R45" s="76" t="s">
        <v>19</v>
      </c>
      <c r="S45" s="77"/>
      <c r="T45" s="120" t="s">
        <v>19</v>
      </c>
    </row>
    <row r="46" spans="2:20" ht="18">
      <c r="B46" s="17" t="s">
        <v>66</v>
      </c>
      <c r="C46" s="35">
        <v>58.5</v>
      </c>
      <c r="D46" s="12">
        <v>0.99</v>
      </c>
      <c r="E46" s="12">
        <v>0.96</v>
      </c>
      <c r="F46" s="12">
        <v>1</v>
      </c>
      <c r="G46" s="5">
        <v>1.002</v>
      </c>
      <c r="H46" s="5"/>
      <c r="I46" s="5"/>
      <c r="J46" s="5"/>
      <c r="K46" s="16">
        <f>D46*E46*F46*G46</f>
        <v>0.9523008</v>
      </c>
      <c r="L46" s="12">
        <f>C46*K46</f>
        <v>55.7095968</v>
      </c>
      <c r="M46" s="26">
        <f>L46+L47</f>
        <v>57.1945968</v>
      </c>
      <c r="N46" s="112">
        <f>(C46+C47)*100/O172</f>
        <v>1.6396153816337236</v>
      </c>
      <c r="O46" s="115">
        <f>N46*Q172/100</f>
        <v>8.117899716006724</v>
      </c>
      <c r="P46" s="12">
        <f>O46+M46</f>
        <v>65.31249651600672</v>
      </c>
      <c r="Q46" s="100">
        <v>660</v>
      </c>
      <c r="R46" s="78">
        <f>Q46*C46+O46*Q46/2</f>
        <v>41288.90690628222</v>
      </c>
      <c r="S46" s="79">
        <f>O46+C46+C47</f>
        <v>71.56789971600672</v>
      </c>
      <c r="T46" s="119">
        <f>R46*R2</f>
        <v>80754.08279451395</v>
      </c>
    </row>
    <row r="47" spans="2:20" ht="18">
      <c r="B47" s="19" t="s">
        <v>67</v>
      </c>
      <c r="C47" s="39">
        <v>4.95</v>
      </c>
      <c r="D47" s="6"/>
      <c r="E47" s="6"/>
      <c r="F47" s="6"/>
      <c r="G47" s="6"/>
      <c r="H47" s="6"/>
      <c r="I47" s="6"/>
      <c r="J47" s="15">
        <v>0.3</v>
      </c>
      <c r="K47" s="6"/>
      <c r="L47" s="15">
        <f>C47*J47</f>
        <v>1.485</v>
      </c>
      <c r="M47" s="29"/>
      <c r="N47" s="113"/>
      <c r="O47" s="116"/>
      <c r="P47" s="6"/>
      <c r="Q47" s="99">
        <f>R46/S46</f>
        <v>576.91936007796</v>
      </c>
      <c r="R47" s="76" t="s">
        <v>19</v>
      </c>
      <c r="S47" s="77"/>
      <c r="T47" s="120" t="s">
        <v>19</v>
      </c>
    </row>
    <row r="48" spans="2:20" ht="18">
      <c r="B48" s="17" t="s">
        <v>68</v>
      </c>
      <c r="C48" s="35">
        <v>58.5</v>
      </c>
      <c r="D48" s="12">
        <v>0.99</v>
      </c>
      <c r="E48" s="12">
        <v>0.96</v>
      </c>
      <c r="F48" s="12">
        <v>1</v>
      </c>
      <c r="G48" s="5">
        <v>1.002</v>
      </c>
      <c r="H48" s="5"/>
      <c r="I48" s="5"/>
      <c r="J48" s="5"/>
      <c r="K48" s="16">
        <f>D48*E48*F48*G48</f>
        <v>0.9523008</v>
      </c>
      <c r="L48" s="12">
        <f>C48*K48</f>
        <v>55.7095968</v>
      </c>
      <c r="M48" s="26">
        <f>L48+L49</f>
        <v>57.1945968</v>
      </c>
      <c r="N48" s="112">
        <f>(C48+C49)*100/O172</f>
        <v>1.6396153816337236</v>
      </c>
      <c r="O48" s="115">
        <f>N48*Q172/100</f>
        <v>8.117899716006724</v>
      </c>
      <c r="P48" s="12">
        <f>O48+M48</f>
        <v>65.31249651600672</v>
      </c>
      <c r="Q48" s="100">
        <v>660</v>
      </c>
      <c r="R48" s="78">
        <f>Q48*C48+O48*Q48/2</f>
        <v>41288.90690628222</v>
      </c>
      <c r="S48" s="79">
        <f>O48+C48+C49</f>
        <v>71.56789971600672</v>
      </c>
      <c r="T48" s="119">
        <f>R48*R2</f>
        <v>80754.08279451395</v>
      </c>
    </row>
    <row r="49" spans="2:20" ht="18">
      <c r="B49" s="19" t="s">
        <v>69</v>
      </c>
      <c r="C49" s="39">
        <v>4.95</v>
      </c>
      <c r="D49" s="6"/>
      <c r="E49" s="6"/>
      <c r="F49" s="6"/>
      <c r="G49" s="6"/>
      <c r="H49" s="6"/>
      <c r="I49" s="6"/>
      <c r="J49" s="15">
        <v>0.3</v>
      </c>
      <c r="K49" s="6"/>
      <c r="L49" s="15">
        <f>C49*J49</f>
        <v>1.485</v>
      </c>
      <c r="M49" s="29"/>
      <c r="N49" s="113"/>
      <c r="O49" s="116"/>
      <c r="P49" s="6"/>
      <c r="Q49" s="99">
        <f>R48/S48</f>
        <v>576.91936007796</v>
      </c>
      <c r="R49" s="76" t="s">
        <v>19</v>
      </c>
      <c r="S49" s="77"/>
      <c r="T49" s="120" t="s">
        <v>19</v>
      </c>
    </row>
    <row r="50" spans="2:20" ht="18" customHeight="1">
      <c r="B50" s="17" t="s">
        <v>70</v>
      </c>
      <c r="C50" s="35">
        <v>59.73</v>
      </c>
      <c r="D50" s="12">
        <v>0.99</v>
      </c>
      <c r="E50" s="12">
        <v>0.96</v>
      </c>
      <c r="F50" s="12">
        <v>1</v>
      </c>
      <c r="G50" s="5">
        <v>1.002</v>
      </c>
      <c r="H50" s="5"/>
      <c r="I50" s="5"/>
      <c r="J50" s="5"/>
      <c r="K50" s="16">
        <f>D50*E50*F50*G50</f>
        <v>0.9523008</v>
      </c>
      <c r="L50" s="12">
        <f>C50*K50</f>
        <v>56.880926783999996</v>
      </c>
      <c r="M50" s="26">
        <f>L50+L51</f>
        <v>57.73292678399999</v>
      </c>
      <c r="N50" s="112">
        <f>(C50+C51)*100/O172</f>
        <v>1.6168752471051546</v>
      </c>
      <c r="O50" s="115">
        <f>N50*Q172/100</f>
        <v>8.005311035942325</v>
      </c>
      <c r="P50" s="12">
        <f>O50+M50</f>
        <v>65.73823781994231</v>
      </c>
      <c r="Q50" s="100">
        <v>659</v>
      </c>
      <c r="R50" s="78">
        <f>Q50*C50+O50*Q50/2</f>
        <v>41999.819986343</v>
      </c>
      <c r="S50" s="79">
        <f>O50+C50+C51</f>
        <v>70.57531103594232</v>
      </c>
      <c r="T50" s="119">
        <f>R50*R2</f>
        <v>82144.50792388922</v>
      </c>
    </row>
    <row r="51" spans="2:20" ht="15.75" customHeight="1">
      <c r="B51" s="19" t="s">
        <v>71</v>
      </c>
      <c r="C51" s="39">
        <v>2.84</v>
      </c>
      <c r="D51" s="6"/>
      <c r="E51" s="6"/>
      <c r="F51" s="6"/>
      <c r="G51" s="6"/>
      <c r="H51" s="6"/>
      <c r="I51" s="6"/>
      <c r="J51" s="15">
        <v>0.3</v>
      </c>
      <c r="K51" s="6"/>
      <c r="L51" s="15">
        <f>C51*J51</f>
        <v>0.852</v>
      </c>
      <c r="M51" s="29"/>
      <c r="N51" s="113"/>
      <c r="O51" s="116"/>
      <c r="P51" s="6"/>
      <c r="Q51" s="99">
        <f>R50/S50</f>
        <v>595.1064100157276</v>
      </c>
      <c r="R51" s="76" t="s">
        <v>19</v>
      </c>
      <c r="S51" s="77"/>
      <c r="T51" s="120" t="s">
        <v>19</v>
      </c>
    </row>
    <row r="52" spans="2:20" ht="18">
      <c r="B52" s="17" t="s">
        <v>72</v>
      </c>
      <c r="C52" s="35">
        <v>56.39</v>
      </c>
      <c r="D52" s="12">
        <v>0.99</v>
      </c>
      <c r="E52" s="12">
        <v>0.96</v>
      </c>
      <c r="F52" s="12">
        <v>1</v>
      </c>
      <c r="G52" s="5">
        <v>1.002</v>
      </c>
      <c r="H52" s="5"/>
      <c r="I52" s="5"/>
      <c r="J52" s="5"/>
      <c r="K52" s="16">
        <f>D52*E52*F52*G52</f>
        <v>0.9523008</v>
      </c>
      <c r="L52" s="12">
        <f>C52*K52</f>
        <v>53.700242112</v>
      </c>
      <c r="M52" s="26">
        <f>L52+L53</f>
        <v>54.516242112</v>
      </c>
      <c r="N52" s="112">
        <f>(C52+C53)*100/O172</f>
        <v>1.5274651727087374</v>
      </c>
      <c r="O52" s="115">
        <f>N52*Q172/100</f>
        <v>7.562632816598225</v>
      </c>
      <c r="P52" s="12">
        <f>O52+M52</f>
        <v>62.078874928598225</v>
      </c>
      <c r="Q52" s="100">
        <v>659</v>
      </c>
      <c r="R52" s="78">
        <f>Q52*C52+O52*Q52/2</f>
        <v>39652.89751306912</v>
      </c>
      <c r="S52" s="79">
        <f>O52+C52+C53</f>
        <v>66.67263281659822</v>
      </c>
      <c r="T52" s="119">
        <f>R52*R2</f>
        <v>77554.32654298597</v>
      </c>
    </row>
    <row r="53" spans="2:20" ht="18">
      <c r="B53" s="19" t="s">
        <v>73</v>
      </c>
      <c r="C53" s="39">
        <v>2.72</v>
      </c>
      <c r="D53" s="6"/>
      <c r="E53" s="6"/>
      <c r="F53" s="6"/>
      <c r="G53" s="6"/>
      <c r="H53" s="6"/>
      <c r="I53" s="6"/>
      <c r="J53" s="15">
        <v>0.3</v>
      </c>
      <c r="K53" s="6"/>
      <c r="L53" s="15">
        <f>C53*J53</f>
        <v>0.8160000000000001</v>
      </c>
      <c r="M53" s="29"/>
      <c r="N53" s="113"/>
      <c r="O53" s="116"/>
      <c r="P53" s="6"/>
      <c r="Q53" s="99">
        <f>R52/S52</f>
        <v>594.7402380545783</v>
      </c>
      <c r="R53" s="76" t="s">
        <v>19</v>
      </c>
      <c r="S53" s="77"/>
      <c r="T53" s="120" t="s">
        <v>19</v>
      </c>
    </row>
    <row r="54" spans="2:20" ht="18">
      <c r="B54" s="17" t="s">
        <v>74</v>
      </c>
      <c r="C54" s="35">
        <v>41.23</v>
      </c>
      <c r="D54" s="12">
        <v>0.99</v>
      </c>
      <c r="E54" s="12">
        <v>0.96</v>
      </c>
      <c r="F54" s="12">
        <v>1</v>
      </c>
      <c r="G54" s="5">
        <v>1.002</v>
      </c>
      <c r="H54" s="5"/>
      <c r="I54" s="5"/>
      <c r="J54" s="5"/>
      <c r="K54" s="16">
        <f>D54*E54*F54*G54</f>
        <v>0.9523008</v>
      </c>
      <c r="L54" s="12">
        <f>C54*K54</f>
        <v>39.26336198399999</v>
      </c>
      <c r="M54" s="26">
        <f>L54+L55</f>
        <v>40.079361983999995</v>
      </c>
      <c r="N54" s="112">
        <f>(C54+C55)*100/O172</f>
        <v>1.135714673330215</v>
      </c>
      <c r="O54" s="115">
        <f>N54*Q172/100</f>
        <v>5.623036919125224</v>
      </c>
      <c r="P54" s="12">
        <f>O54+M54</f>
        <v>45.70239890312522</v>
      </c>
      <c r="Q54" s="100">
        <v>660</v>
      </c>
      <c r="R54" s="78">
        <f>Q54*C54+O54*Q54/2</f>
        <v>29067.402183311322</v>
      </c>
      <c r="S54" s="79">
        <f>O54+C54+C55</f>
        <v>49.57303691912522</v>
      </c>
      <c r="T54" s="119">
        <f>R54*R2</f>
        <v>56850.89721218578</v>
      </c>
    </row>
    <row r="55" spans="2:20" ht="18">
      <c r="B55" s="21" t="s">
        <v>75</v>
      </c>
      <c r="C55" s="40">
        <v>2.72</v>
      </c>
      <c r="D55" s="3"/>
      <c r="E55" s="3"/>
      <c r="F55" s="3"/>
      <c r="G55" s="3"/>
      <c r="H55" s="3"/>
      <c r="I55" s="3"/>
      <c r="J55" s="20">
        <v>0.3</v>
      </c>
      <c r="K55" s="3"/>
      <c r="L55" s="20">
        <f>C55*J55</f>
        <v>0.8160000000000001</v>
      </c>
      <c r="M55" s="27"/>
      <c r="N55" s="114"/>
      <c r="O55" s="117"/>
      <c r="P55" s="3"/>
      <c r="Q55" s="99">
        <f>R54/S54</f>
        <v>586.3550831217515</v>
      </c>
      <c r="R55" s="76" t="s">
        <v>19</v>
      </c>
      <c r="S55" s="77"/>
      <c r="T55" s="120" t="s">
        <v>19</v>
      </c>
    </row>
    <row r="56" spans="2:20" ht="18">
      <c r="B56" s="17" t="s">
        <v>76</v>
      </c>
      <c r="C56" s="35">
        <v>69.6</v>
      </c>
      <c r="D56" s="12">
        <v>1.01</v>
      </c>
      <c r="E56" s="12">
        <v>1.03</v>
      </c>
      <c r="F56" s="12">
        <v>1</v>
      </c>
      <c r="G56" s="5">
        <v>1.002</v>
      </c>
      <c r="H56" s="5"/>
      <c r="I56" s="5"/>
      <c r="J56" s="5"/>
      <c r="K56" s="16">
        <f>D56*E56*F56*G56</f>
        <v>1.0423806</v>
      </c>
      <c r="L56" s="12">
        <f>C56*K56</f>
        <v>72.54968975999999</v>
      </c>
      <c r="M56" s="26">
        <f>L56+L57</f>
        <v>73.40168976</v>
      </c>
      <c r="N56" s="112">
        <f>(C56+C57)*100/O172</f>
        <v>1.871926528692623</v>
      </c>
      <c r="O56" s="115">
        <f>N56*Q172/100</f>
        <v>9.26809543621004</v>
      </c>
      <c r="P56" s="12">
        <f>O56+M56</f>
        <v>82.66978519621003</v>
      </c>
      <c r="Q56" s="100">
        <v>825</v>
      </c>
      <c r="R56" s="78">
        <f>Q56*C56+O56*Q56/2</f>
        <v>61243.08936743663</v>
      </c>
      <c r="S56" s="79">
        <f>O56+C56+C57</f>
        <v>81.70809543621004</v>
      </c>
      <c r="T56" s="119">
        <f>R56*R2</f>
        <v>119781.07147751359</v>
      </c>
    </row>
    <row r="57" spans="2:20" ht="18">
      <c r="B57" s="19" t="s">
        <v>77</v>
      </c>
      <c r="C57" s="39">
        <v>2.84</v>
      </c>
      <c r="D57" s="6"/>
      <c r="E57" s="6"/>
      <c r="F57" s="6"/>
      <c r="G57" s="6"/>
      <c r="H57" s="6"/>
      <c r="I57" s="6"/>
      <c r="J57" s="15">
        <v>0.3</v>
      </c>
      <c r="K57" s="6"/>
      <c r="L57" s="15">
        <f>C57*J57</f>
        <v>0.852</v>
      </c>
      <c r="M57" s="29"/>
      <c r="N57" s="113"/>
      <c r="O57" s="116"/>
      <c r="P57" s="6"/>
      <c r="Q57" s="99">
        <f>R56/S56</f>
        <v>749.5351475332018</v>
      </c>
      <c r="R57" s="76" t="s">
        <v>19</v>
      </c>
      <c r="S57" s="77"/>
      <c r="T57" s="120" t="s">
        <v>19</v>
      </c>
    </row>
    <row r="58" spans="2:20" ht="18">
      <c r="B58" s="17" t="s">
        <v>78</v>
      </c>
      <c r="C58" s="35">
        <v>59.24</v>
      </c>
      <c r="D58" s="12">
        <v>1.01</v>
      </c>
      <c r="E58" s="12">
        <v>1.03</v>
      </c>
      <c r="F58" s="12">
        <v>1</v>
      </c>
      <c r="G58" s="5">
        <v>1.002</v>
      </c>
      <c r="H58" s="5"/>
      <c r="I58" s="5"/>
      <c r="J58" s="5"/>
      <c r="K58" s="16">
        <f>D58*E58*F58*G58</f>
        <v>1.0423806</v>
      </c>
      <c r="L58" s="12">
        <f>C58*K58</f>
        <v>61.750626744</v>
      </c>
      <c r="M58" s="26">
        <f>L58+L59</f>
        <v>62.851626744</v>
      </c>
      <c r="N58" s="112">
        <f>(C58+C59)*100/O172</f>
        <v>1.6256612081730109</v>
      </c>
      <c r="O58" s="115">
        <f>N58*Q172/100</f>
        <v>8.048811207785388</v>
      </c>
      <c r="P58" s="12">
        <f>O58+M58</f>
        <v>70.90043795178539</v>
      </c>
      <c r="Q58" s="100">
        <v>770</v>
      </c>
      <c r="R58" s="78">
        <f>Q58*C58+O58*Q58/2</f>
        <v>48713.592314997375</v>
      </c>
      <c r="S58" s="79">
        <f>O58+C58+C59</f>
        <v>70.95881120778539</v>
      </c>
      <c r="T58" s="91" t="s">
        <v>152</v>
      </c>
    </row>
    <row r="59" spans="2:20" ht="18">
      <c r="B59" s="19" t="s">
        <v>79</v>
      </c>
      <c r="C59" s="39">
        <v>3.67</v>
      </c>
      <c r="D59" s="6"/>
      <c r="E59" s="6"/>
      <c r="F59" s="6"/>
      <c r="G59" s="6"/>
      <c r="H59" s="6"/>
      <c r="I59" s="6"/>
      <c r="J59" s="15">
        <v>0.3</v>
      </c>
      <c r="K59" s="6"/>
      <c r="L59" s="15">
        <f>C59*J59</f>
        <v>1.101</v>
      </c>
      <c r="M59" s="29"/>
      <c r="N59" s="113"/>
      <c r="O59" s="116"/>
      <c r="P59" s="6"/>
      <c r="Q59" s="99">
        <f>R58/S58</f>
        <v>686.5051920381195</v>
      </c>
      <c r="R59" s="76" t="s">
        <v>19</v>
      </c>
      <c r="S59" s="77"/>
      <c r="T59" s="93" t="s">
        <v>151</v>
      </c>
    </row>
    <row r="60" spans="2:20" ht="18">
      <c r="B60" s="17" t="s">
        <v>80</v>
      </c>
      <c r="C60" s="35">
        <v>54.45</v>
      </c>
      <c r="D60" s="12">
        <v>1.01</v>
      </c>
      <c r="E60" s="12">
        <v>1.03</v>
      </c>
      <c r="F60" s="12">
        <v>1</v>
      </c>
      <c r="G60" s="5">
        <v>1.002</v>
      </c>
      <c r="H60" s="5"/>
      <c r="I60" s="5"/>
      <c r="J60" s="5"/>
      <c r="K60" s="16">
        <f>D60*E60*F60*G60</f>
        <v>1.0423806</v>
      </c>
      <c r="L60" s="12">
        <f>C60*K60</f>
        <v>56.75762367</v>
      </c>
      <c r="M60" s="26">
        <f>L60+L61</f>
        <v>57.81062367</v>
      </c>
      <c r="N60" s="112">
        <f>(C60+C61)*100/O172</f>
        <v>1.4977479514498127</v>
      </c>
      <c r="O60" s="115">
        <f>N60*Q172/100</f>
        <v>7.415499882423162</v>
      </c>
      <c r="P60" s="12">
        <f>O60+M60</f>
        <v>65.22612355242316</v>
      </c>
      <c r="Q60" s="100">
        <v>770</v>
      </c>
      <c r="R60" s="78">
        <f>Q60*C60+O60*Q60/2</f>
        <v>44781.46745473292</v>
      </c>
      <c r="S60" s="79">
        <f>O60+C60+C61</f>
        <v>65.37549988242317</v>
      </c>
      <c r="T60" s="91" t="s">
        <v>152</v>
      </c>
    </row>
    <row r="61" spans="2:20" ht="18">
      <c r="B61" s="19" t="s">
        <v>81</v>
      </c>
      <c r="C61" s="39">
        <v>3.51</v>
      </c>
      <c r="D61" s="6"/>
      <c r="E61" s="6"/>
      <c r="F61" s="6"/>
      <c r="G61" s="6"/>
      <c r="H61" s="6"/>
      <c r="I61" s="6"/>
      <c r="J61" s="15">
        <v>0.3</v>
      </c>
      <c r="K61" s="6"/>
      <c r="L61" s="15">
        <f>C61*J61</f>
        <v>1.053</v>
      </c>
      <c r="M61" s="29"/>
      <c r="N61" s="113"/>
      <c r="O61" s="116"/>
      <c r="P61" s="6"/>
      <c r="Q61" s="99">
        <f>R60/S60</f>
        <v>684.9885283519316</v>
      </c>
      <c r="R61" s="76" t="s">
        <v>19</v>
      </c>
      <c r="S61" s="77"/>
      <c r="T61" s="93" t="s">
        <v>151</v>
      </c>
    </row>
    <row r="62" spans="2:20" ht="18" customHeight="1">
      <c r="B62" s="17" t="s">
        <v>82</v>
      </c>
      <c r="C62" s="35">
        <v>54.45</v>
      </c>
      <c r="D62" s="12">
        <v>1.01</v>
      </c>
      <c r="E62" s="12">
        <v>1.03</v>
      </c>
      <c r="F62" s="12">
        <v>1</v>
      </c>
      <c r="G62" s="5">
        <v>1.002</v>
      </c>
      <c r="H62" s="5"/>
      <c r="I62" s="5"/>
      <c r="J62" s="5"/>
      <c r="K62" s="16">
        <f>D62*E62*F62*G62</f>
        <v>1.0423806</v>
      </c>
      <c r="L62" s="12">
        <f>C62*K62</f>
        <v>56.75762367</v>
      </c>
      <c r="M62" s="26">
        <f>L62+L63</f>
        <v>57.81062367</v>
      </c>
      <c r="N62" s="112">
        <f>(C62+C63)*100/O172</f>
        <v>1.4977479514498127</v>
      </c>
      <c r="O62" s="115">
        <f>N62*Q172/100</f>
        <v>7.415499882423162</v>
      </c>
      <c r="P62" s="12">
        <f>O62+M62</f>
        <v>65.22612355242316</v>
      </c>
      <c r="Q62" s="100">
        <v>770</v>
      </c>
      <c r="R62" s="78">
        <f>Q62*C62+O62*Q62/2</f>
        <v>44781.46745473292</v>
      </c>
      <c r="S62" s="79">
        <f>O62+C62+C63</f>
        <v>65.37549988242317</v>
      </c>
      <c r="T62" s="122" t="s">
        <v>154</v>
      </c>
    </row>
    <row r="63" spans="2:20" ht="15.75" customHeight="1">
      <c r="B63" s="19" t="s">
        <v>83</v>
      </c>
      <c r="C63" s="39">
        <v>3.51</v>
      </c>
      <c r="D63" s="6"/>
      <c r="E63" s="6"/>
      <c r="F63" s="6"/>
      <c r="G63" s="6"/>
      <c r="H63" s="6"/>
      <c r="I63" s="6"/>
      <c r="J63" s="15">
        <v>0.3</v>
      </c>
      <c r="K63" s="6"/>
      <c r="L63" s="15">
        <f>C63*J63</f>
        <v>1.053</v>
      </c>
      <c r="M63" s="29"/>
      <c r="N63" s="113"/>
      <c r="O63" s="116"/>
      <c r="P63" s="6"/>
      <c r="Q63" s="99">
        <f>R62/S62</f>
        <v>684.9885283519316</v>
      </c>
      <c r="R63" s="76" t="s">
        <v>19</v>
      </c>
      <c r="S63" s="77"/>
      <c r="T63" s="105" t="s">
        <v>153</v>
      </c>
    </row>
    <row r="64" spans="2:20" ht="18">
      <c r="B64" s="17" t="s">
        <v>84</v>
      </c>
      <c r="C64" s="35">
        <v>57.71</v>
      </c>
      <c r="D64" s="12">
        <v>1.01</v>
      </c>
      <c r="E64" s="12">
        <v>1.03</v>
      </c>
      <c r="F64" s="12">
        <v>1</v>
      </c>
      <c r="G64" s="5">
        <v>1.002</v>
      </c>
      <c r="H64" s="5"/>
      <c r="I64" s="5"/>
      <c r="J64" s="5"/>
      <c r="K64" s="16">
        <f>D64*E64*F64*G64</f>
        <v>1.0423806</v>
      </c>
      <c r="L64" s="12">
        <f>C64*K64</f>
        <v>60.155784426000004</v>
      </c>
      <c r="M64" s="26">
        <f>L64+L65</f>
        <v>61.256784426</v>
      </c>
      <c r="N64" s="112">
        <f>(C64+C65)*100/O172</f>
        <v>1.5861243833676588</v>
      </c>
      <c r="O64" s="115">
        <f>N64*Q172/100</f>
        <v>7.853060434491611</v>
      </c>
      <c r="P64" s="12">
        <f>O64+M64</f>
        <v>69.10984486049162</v>
      </c>
      <c r="Q64" s="100">
        <v>770</v>
      </c>
      <c r="R64" s="78">
        <f>Q64*C64+O64*Q64/2</f>
        <v>47460.128267279266</v>
      </c>
      <c r="S64" s="79">
        <f>O64+C64+C65</f>
        <v>69.23306043449162</v>
      </c>
      <c r="T64" s="119">
        <f>R64*R2</f>
        <v>92823.94266899281</v>
      </c>
    </row>
    <row r="65" spans="2:20" ht="18">
      <c r="B65" s="19" t="s">
        <v>85</v>
      </c>
      <c r="C65" s="39">
        <v>3.67</v>
      </c>
      <c r="D65" s="6"/>
      <c r="E65" s="6"/>
      <c r="F65" s="6"/>
      <c r="G65" s="6"/>
      <c r="H65" s="6"/>
      <c r="I65" s="6"/>
      <c r="J65" s="15">
        <v>0.3</v>
      </c>
      <c r="K65" s="6"/>
      <c r="L65" s="15">
        <f>C65*J65</f>
        <v>1.101</v>
      </c>
      <c r="M65" s="29"/>
      <c r="N65" s="113"/>
      <c r="O65" s="116"/>
      <c r="P65" s="6"/>
      <c r="Q65" s="99">
        <f>R64/S64</f>
        <v>685.5124989337439</v>
      </c>
      <c r="R65" s="76" t="s">
        <v>19</v>
      </c>
      <c r="S65" s="77"/>
      <c r="T65" s="120" t="s">
        <v>19</v>
      </c>
    </row>
    <row r="66" spans="2:20" ht="18">
      <c r="B66" s="17" t="s">
        <v>86</v>
      </c>
      <c r="C66" s="35">
        <v>63.36</v>
      </c>
      <c r="D66" s="12">
        <v>1.01</v>
      </c>
      <c r="E66" s="12">
        <v>1.03</v>
      </c>
      <c r="F66" s="12">
        <v>1</v>
      </c>
      <c r="G66" s="5">
        <v>1.002</v>
      </c>
      <c r="H66" s="5"/>
      <c r="I66" s="5"/>
      <c r="J66" s="5"/>
      <c r="K66" s="16">
        <f>D66*E66*F66*G66</f>
        <v>1.0423806</v>
      </c>
      <c r="L66" s="12">
        <f>C66*K66</f>
        <v>66.045234816</v>
      </c>
      <c r="M66" s="26">
        <f>L66+L67</f>
        <v>66.95423481600001</v>
      </c>
      <c r="N66" s="112">
        <f>(C66+C67)*100/O172</f>
        <v>1.715588103808714</v>
      </c>
      <c r="O66" s="115">
        <f>N66*Q172/100</f>
        <v>8.494048260767318</v>
      </c>
      <c r="P66" s="12">
        <f>O66+M66</f>
        <v>75.44828307676732</v>
      </c>
      <c r="Q66" s="100">
        <v>825</v>
      </c>
      <c r="R66" s="78">
        <f>Q66*C66+O66*Q66/2</f>
        <v>55775.79490756652</v>
      </c>
      <c r="S66" s="79">
        <f>O66+C66+C67</f>
        <v>74.88404826076732</v>
      </c>
      <c r="T66" s="119">
        <f>R66*R2</f>
        <v>109087.97295406582</v>
      </c>
    </row>
    <row r="67" spans="2:20" ht="18">
      <c r="B67" s="21" t="s">
        <v>87</v>
      </c>
      <c r="C67" s="40">
        <v>3.03</v>
      </c>
      <c r="D67" s="3"/>
      <c r="E67" s="3"/>
      <c r="F67" s="3"/>
      <c r="G67" s="3"/>
      <c r="H67" s="3"/>
      <c r="I67" s="3"/>
      <c r="J67" s="20">
        <v>0.3</v>
      </c>
      <c r="K67" s="3"/>
      <c r="L67" s="20">
        <f>C67*J67</f>
        <v>0.9089999999999999</v>
      </c>
      <c r="M67" s="27"/>
      <c r="N67" s="114"/>
      <c r="O67" s="117"/>
      <c r="P67" s="3"/>
      <c r="Q67" s="99">
        <f>R66/S66</f>
        <v>744.8287880128958</v>
      </c>
      <c r="R67" s="76" t="s">
        <v>19</v>
      </c>
      <c r="S67" s="77"/>
      <c r="T67" s="120" t="s">
        <v>19</v>
      </c>
    </row>
    <row r="68" spans="2:20" ht="18">
      <c r="B68" s="17" t="s">
        <v>92</v>
      </c>
      <c r="C68" s="35">
        <v>63.65</v>
      </c>
      <c r="D68" s="12">
        <v>1.01</v>
      </c>
      <c r="E68" s="12">
        <v>1.03</v>
      </c>
      <c r="F68" s="12">
        <v>1</v>
      </c>
      <c r="G68" s="5">
        <v>1.002</v>
      </c>
      <c r="H68" s="5"/>
      <c r="I68" s="5"/>
      <c r="J68" s="5"/>
      <c r="K68" s="16">
        <f>D68*E68*F68*G68</f>
        <v>1.0423806</v>
      </c>
      <c r="L68" s="12">
        <f>C68*K68</f>
        <v>66.34752519</v>
      </c>
      <c r="M68" s="26">
        <f>L68+L69</f>
        <v>67.22052519</v>
      </c>
      <c r="N68" s="112">
        <f>(C68+C69)*100/O172</f>
        <v>1.719981084342642</v>
      </c>
      <c r="O68" s="115">
        <f>N68*Q172/100</f>
        <v>8.515798346688848</v>
      </c>
      <c r="P68" s="12">
        <f>O68+M68</f>
        <v>75.73632353668886</v>
      </c>
      <c r="Q68" s="100">
        <v>825</v>
      </c>
      <c r="R68" s="78">
        <f>Q68*C68+O68*Q68/2</f>
        <v>56024.01681800915</v>
      </c>
      <c r="S68" s="79">
        <f>O68+C68+C69</f>
        <v>75.07579834668884</v>
      </c>
      <c r="T68" s="119">
        <f>R68*R2</f>
        <v>109573.45281316683</v>
      </c>
    </row>
    <row r="69" spans="2:20" ht="18">
      <c r="B69" s="19" t="s">
        <v>93</v>
      </c>
      <c r="C69" s="39">
        <v>2.91</v>
      </c>
      <c r="D69" s="6"/>
      <c r="E69" s="6"/>
      <c r="F69" s="6"/>
      <c r="G69" s="6"/>
      <c r="H69" s="6"/>
      <c r="I69" s="6"/>
      <c r="J69" s="15">
        <v>0.3</v>
      </c>
      <c r="K69" s="6"/>
      <c r="L69" s="15">
        <f>C69*J69</f>
        <v>0.873</v>
      </c>
      <c r="M69" s="29"/>
      <c r="N69" s="113"/>
      <c r="O69" s="116"/>
      <c r="P69" s="6"/>
      <c r="Q69" s="99">
        <f>R68/S68</f>
        <v>746.2327148264025</v>
      </c>
      <c r="R69" s="76" t="s">
        <v>19</v>
      </c>
      <c r="S69" s="77"/>
      <c r="T69" s="120" t="s">
        <v>19</v>
      </c>
    </row>
    <row r="70" spans="2:20" ht="18">
      <c r="B70" s="17" t="s">
        <v>94</v>
      </c>
      <c r="C70" s="35">
        <v>45.3</v>
      </c>
      <c r="D70" s="12">
        <v>1.01</v>
      </c>
      <c r="E70" s="12">
        <v>1.03</v>
      </c>
      <c r="F70" s="12">
        <v>1</v>
      </c>
      <c r="G70" s="5">
        <v>1.002</v>
      </c>
      <c r="H70" s="5"/>
      <c r="I70" s="5"/>
      <c r="J70" s="5"/>
      <c r="K70" s="16">
        <f>D70*E70*F70*G70</f>
        <v>1.0423806</v>
      </c>
      <c r="L70" s="12">
        <f>C70*K70</f>
        <v>47.219841179999996</v>
      </c>
      <c r="M70" s="26">
        <f>L70+L71</f>
        <v>48.09284117999999</v>
      </c>
      <c r="N70" s="112">
        <f>(C70+C71)*100/O172</f>
        <v>1.2457975972980582</v>
      </c>
      <c r="O70" s="115">
        <f>N70*Q172/100</f>
        <v>6.168068483982412</v>
      </c>
      <c r="P70" s="12">
        <f>O70+M70</f>
        <v>54.2609096639824</v>
      </c>
      <c r="Q70" s="100">
        <v>825</v>
      </c>
      <c r="R70" s="103">
        <f>Q70*C70+O70*Q70/2</f>
        <v>39916.82824964274</v>
      </c>
      <c r="S70" s="79">
        <f>O70+C70+C71</f>
        <v>54.3780684839824</v>
      </c>
      <c r="T70" s="122" t="s">
        <v>154</v>
      </c>
    </row>
    <row r="71" spans="2:20" ht="18">
      <c r="B71" s="19" t="s">
        <v>95</v>
      </c>
      <c r="C71" s="39">
        <v>2.91</v>
      </c>
      <c r="D71" s="6"/>
      <c r="E71" s="6"/>
      <c r="F71" s="6"/>
      <c r="G71" s="6"/>
      <c r="H71" s="6"/>
      <c r="I71" s="6"/>
      <c r="J71" s="15">
        <v>0.3</v>
      </c>
      <c r="K71" s="6"/>
      <c r="L71" s="15">
        <f>C71*J71</f>
        <v>0.873</v>
      </c>
      <c r="M71" s="29"/>
      <c r="N71" s="113"/>
      <c r="O71" s="116"/>
      <c r="P71" s="6"/>
      <c r="Q71" s="99">
        <f>R70/S70</f>
        <v>734.0611640408051</v>
      </c>
      <c r="R71" s="76" t="s">
        <v>159</v>
      </c>
      <c r="S71" s="77"/>
      <c r="T71" s="105" t="s">
        <v>153</v>
      </c>
    </row>
    <row r="72" spans="2:20" ht="18">
      <c r="B72" s="17" t="s">
        <v>96</v>
      </c>
      <c r="C72" s="35">
        <v>45.3</v>
      </c>
      <c r="D72" s="12">
        <v>1.01</v>
      </c>
      <c r="E72" s="12">
        <v>1.03</v>
      </c>
      <c r="F72" s="12">
        <v>1</v>
      </c>
      <c r="G72" s="5">
        <v>1.002</v>
      </c>
      <c r="H72" s="5"/>
      <c r="I72" s="5"/>
      <c r="J72" s="5"/>
      <c r="K72" s="16">
        <f>D72*E72*F72*G72</f>
        <v>1.0423806</v>
      </c>
      <c r="L72" s="12">
        <f>C72*K72</f>
        <v>47.219841179999996</v>
      </c>
      <c r="M72" s="26">
        <f>L72+L73</f>
        <v>48.128841179999995</v>
      </c>
      <c r="N72" s="112">
        <f>(C72+C73)*100/O172</f>
        <v>1.2488985247337723</v>
      </c>
      <c r="O72" s="115">
        <f>N72*Q172/100</f>
        <v>6.183421485809375</v>
      </c>
      <c r="P72" s="12">
        <f>O72+M72</f>
        <v>54.31226266580937</v>
      </c>
      <c r="Q72" s="100">
        <v>826</v>
      </c>
      <c r="R72" s="78">
        <f>Q72*C72+O72*Q72/2</f>
        <v>39971.55307363927</v>
      </c>
      <c r="S72" s="79">
        <f>O72+C72+C73</f>
        <v>54.513421485809374</v>
      </c>
      <c r="T72" s="119">
        <f>R72*R2</f>
        <v>78177.56264801588</v>
      </c>
    </row>
    <row r="73" spans="2:20" ht="18">
      <c r="B73" s="21" t="s">
        <v>97</v>
      </c>
      <c r="C73" s="40">
        <v>3.03</v>
      </c>
      <c r="D73" s="3"/>
      <c r="E73" s="3"/>
      <c r="F73" s="3"/>
      <c r="G73" s="3"/>
      <c r="H73" s="3"/>
      <c r="I73" s="3"/>
      <c r="J73" s="20">
        <v>0.3</v>
      </c>
      <c r="K73" s="3"/>
      <c r="L73" s="20">
        <f>C73*J73</f>
        <v>0.9089999999999999</v>
      </c>
      <c r="M73" s="27"/>
      <c r="N73" s="114"/>
      <c r="O73" s="117"/>
      <c r="P73" s="3"/>
      <c r="Q73" s="101">
        <f>R72/S72</f>
        <v>733.2424196497084</v>
      </c>
      <c r="R73" s="81" t="s">
        <v>19</v>
      </c>
      <c r="S73" s="82"/>
      <c r="T73" s="121" t="s">
        <v>19</v>
      </c>
    </row>
    <row r="74" spans="2:20" s="23" customFormat="1" ht="15.75">
      <c r="B74" s="22"/>
      <c r="C74" s="43"/>
      <c r="J74" s="24"/>
      <c r="L74" s="24"/>
      <c r="M74" s="30"/>
      <c r="Q74" s="55"/>
      <c r="R74" s="56"/>
      <c r="T74" s="57"/>
    </row>
    <row r="75" spans="2:22" s="13" customFormat="1" ht="14.25" customHeight="1">
      <c r="B75" s="44" t="s">
        <v>23</v>
      </c>
      <c r="C75" s="60" t="s">
        <v>22</v>
      </c>
      <c r="D75" s="134" t="s">
        <v>2</v>
      </c>
      <c r="E75" s="135"/>
      <c r="F75" s="135"/>
      <c r="G75" s="135"/>
      <c r="H75" s="135"/>
      <c r="I75" s="135"/>
      <c r="J75" s="135"/>
      <c r="K75" s="136"/>
      <c r="L75" s="134" t="s">
        <v>26</v>
      </c>
      <c r="M75" s="136"/>
      <c r="N75" s="149" t="s">
        <v>157</v>
      </c>
      <c r="O75" s="150"/>
      <c r="P75" s="54" t="s">
        <v>15</v>
      </c>
      <c r="Q75" s="44" t="s">
        <v>17</v>
      </c>
      <c r="R75" s="44" t="s">
        <v>18</v>
      </c>
      <c r="S75" s="147" t="s">
        <v>20</v>
      </c>
      <c r="T75" s="148"/>
      <c r="U75" s="30"/>
      <c r="V75" s="30"/>
    </row>
    <row r="76" spans="2:20" ht="12" customHeight="1">
      <c r="B76" s="7" t="s">
        <v>1</v>
      </c>
      <c r="C76" s="37" t="s">
        <v>24</v>
      </c>
      <c r="D76" s="58" t="s">
        <v>3</v>
      </c>
      <c r="E76" s="58" t="s">
        <v>4</v>
      </c>
      <c r="F76" s="58" t="s">
        <v>5</v>
      </c>
      <c r="G76" s="58" t="s">
        <v>6</v>
      </c>
      <c r="H76" s="58" t="s">
        <v>7</v>
      </c>
      <c r="I76" s="58" t="s">
        <v>8</v>
      </c>
      <c r="J76" s="58" t="s">
        <v>9</v>
      </c>
      <c r="K76" s="58" t="s">
        <v>10</v>
      </c>
      <c r="L76" s="9" t="s">
        <v>28</v>
      </c>
      <c r="M76" s="9" t="s">
        <v>12</v>
      </c>
      <c r="N76" s="151"/>
      <c r="O76" s="152"/>
      <c r="P76" s="33" t="s">
        <v>16</v>
      </c>
      <c r="Q76" s="9" t="s">
        <v>14</v>
      </c>
      <c r="R76" s="6"/>
      <c r="S76" s="59" t="s">
        <v>14</v>
      </c>
      <c r="T76" s="9" t="s">
        <v>29</v>
      </c>
    </row>
    <row r="77" spans="2:20" ht="15.75">
      <c r="B77" s="3"/>
      <c r="C77" s="25" t="s">
        <v>25</v>
      </c>
      <c r="D77" s="3"/>
      <c r="E77" s="3"/>
      <c r="F77" s="3"/>
      <c r="G77" s="3"/>
      <c r="H77" s="3"/>
      <c r="I77" s="3"/>
      <c r="J77" s="3"/>
      <c r="K77" s="3"/>
      <c r="L77" s="10" t="s">
        <v>11</v>
      </c>
      <c r="M77" s="27"/>
      <c r="N77" s="4" t="s">
        <v>13</v>
      </c>
      <c r="O77" s="4" t="s">
        <v>14</v>
      </c>
      <c r="P77" s="34" t="s">
        <v>14</v>
      </c>
      <c r="Q77" s="21" t="s">
        <v>156</v>
      </c>
      <c r="R77" s="21" t="s">
        <v>160</v>
      </c>
      <c r="S77" s="53" t="s">
        <v>21</v>
      </c>
      <c r="T77" s="10" t="s">
        <v>27</v>
      </c>
    </row>
    <row r="78" spans="2:20" s="1" customFormat="1" ht="15.75">
      <c r="B78" s="4">
        <v>1</v>
      </c>
      <c r="C78" s="25">
        <v>2</v>
      </c>
      <c r="D78" s="4">
        <v>3</v>
      </c>
      <c r="E78" s="4">
        <v>4</v>
      </c>
      <c r="F78" s="4">
        <v>5</v>
      </c>
      <c r="G78" s="4">
        <v>6</v>
      </c>
      <c r="H78" s="4">
        <v>7</v>
      </c>
      <c r="I78" s="4">
        <v>8</v>
      </c>
      <c r="J78" s="4">
        <v>9</v>
      </c>
      <c r="K78" s="4">
        <v>10</v>
      </c>
      <c r="L78" s="4">
        <v>11</v>
      </c>
      <c r="M78" s="28">
        <v>12</v>
      </c>
      <c r="N78" s="4">
        <v>13</v>
      </c>
      <c r="O78" s="4">
        <v>14</v>
      </c>
      <c r="P78" s="4">
        <v>15</v>
      </c>
      <c r="Q78" s="4">
        <v>16</v>
      </c>
      <c r="R78" s="4">
        <v>17</v>
      </c>
      <c r="S78" s="2">
        <v>20</v>
      </c>
      <c r="T78" s="2">
        <v>21</v>
      </c>
    </row>
    <row r="79" spans="2:20" ht="18">
      <c r="B79" s="17" t="s">
        <v>98</v>
      </c>
      <c r="C79" s="35">
        <v>45.3</v>
      </c>
      <c r="D79" s="12">
        <v>1.01</v>
      </c>
      <c r="E79" s="12">
        <v>1.03</v>
      </c>
      <c r="F79" s="12">
        <v>1</v>
      </c>
      <c r="G79" s="5">
        <v>1.002</v>
      </c>
      <c r="H79" s="5"/>
      <c r="I79" s="5"/>
      <c r="J79" s="5"/>
      <c r="K79" s="16">
        <f>D79*E79*F79*G79</f>
        <v>1.0423806</v>
      </c>
      <c r="L79" s="12">
        <f>C79*K79</f>
        <v>47.219841179999996</v>
      </c>
      <c r="M79" s="26">
        <f>L79+L80</f>
        <v>48.128841179999995</v>
      </c>
      <c r="N79" s="109">
        <f>(C79+C80)*100/O172</f>
        <v>1.2488985247337723</v>
      </c>
      <c r="O79" s="115">
        <f>N79*Q172/100</f>
        <v>6.183421485809375</v>
      </c>
      <c r="P79" s="12">
        <f>O79+M79</f>
        <v>54.31226266580937</v>
      </c>
      <c r="Q79" s="100">
        <v>825</v>
      </c>
      <c r="R79" s="78">
        <f>Q79*C79+O79*Q79/2</f>
        <v>39923.16136289637</v>
      </c>
      <c r="S79" s="79">
        <f>O79+C79+C80</f>
        <v>54.513421485809374</v>
      </c>
      <c r="T79" s="119">
        <f>R79*R2</f>
        <v>78082.9166883936</v>
      </c>
    </row>
    <row r="80" spans="2:20" ht="18">
      <c r="B80" s="19" t="s">
        <v>99</v>
      </c>
      <c r="C80" s="39">
        <v>3.03</v>
      </c>
      <c r="D80" s="6"/>
      <c r="E80" s="6"/>
      <c r="F80" s="6"/>
      <c r="G80" s="6"/>
      <c r="H80" s="6"/>
      <c r="I80" s="6"/>
      <c r="J80" s="15">
        <v>0.3</v>
      </c>
      <c r="K80" s="6"/>
      <c r="L80" s="15">
        <f>C80*J80</f>
        <v>0.9089999999999999</v>
      </c>
      <c r="M80" s="29"/>
      <c r="N80" s="110"/>
      <c r="O80" s="116"/>
      <c r="P80" s="6"/>
      <c r="Q80" s="99">
        <f>R79/S79</f>
        <v>732.3547169624812</v>
      </c>
      <c r="R80" s="81" t="s">
        <v>19</v>
      </c>
      <c r="S80" s="82"/>
      <c r="T80" s="121" t="s">
        <v>19</v>
      </c>
    </row>
    <row r="81" spans="2:20" ht="18">
      <c r="B81" s="17" t="s">
        <v>100</v>
      </c>
      <c r="C81" s="35">
        <v>45.41</v>
      </c>
      <c r="D81" s="12">
        <v>1.01</v>
      </c>
      <c r="E81" s="12">
        <v>1.03</v>
      </c>
      <c r="F81" s="12">
        <v>1</v>
      </c>
      <c r="G81" s="5">
        <v>1.002</v>
      </c>
      <c r="H81" s="5"/>
      <c r="I81" s="5"/>
      <c r="J81" s="5"/>
      <c r="K81" s="16">
        <f>D81*E81*F81*G81</f>
        <v>1.0423806</v>
      </c>
      <c r="L81" s="12">
        <f>C81*K81</f>
        <v>47.334503045999995</v>
      </c>
      <c r="M81" s="26">
        <f>L81+L82</f>
        <v>48.20750304599999</v>
      </c>
      <c r="N81" s="109">
        <f>(C81+C82)*100/O172</f>
        <v>1.2486401141141292</v>
      </c>
      <c r="O81" s="115">
        <f>N81*Q172/100</f>
        <v>6.182142068990461</v>
      </c>
      <c r="P81" s="12">
        <f>O81+M81</f>
        <v>54.38964511499045</v>
      </c>
      <c r="Q81" s="100">
        <v>825</v>
      </c>
      <c r="R81" s="78">
        <f>Q81*C81+O81*Q81/2</f>
        <v>40013.38360345856</v>
      </c>
      <c r="S81" s="79">
        <f>O81+C81+C82</f>
        <v>54.50214206899045</v>
      </c>
      <c r="T81" s="119">
        <f>R81*1.95583</f>
        <v>78259.37605315236</v>
      </c>
    </row>
    <row r="82" spans="2:20" ht="18">
      <c r="B82" s="19" t="s">
        <v>101</v>
      </c>
      <c r="C82" s="39">
        <v>2.91</v>
      </c>
      <c r="D82" s="6"/>
      <c r="E82" s="6"/>
      <c r="F82" s="6"/>
      <c r="G82" s="6"/>
      <c r="H82" s="6"/>
      <c r="I82" s="6"/>
      <c r="J82" s="15">
        <v>0.3</v>
      </c>
      <c r="K82" s="6"/>
      <c r="L82" s="15">
        <f>C82*J82</f>
        <v>0.873</v>
      </c>
      <c r="M82" s="29"/>
      <c r="N82" s="110"/>
      <c r="O82" s="116"/>
      <c r="P82" s="6"/>
      <c r="Q82" s="99">
        <f>R81/S81</f>
        <v>734.1616693305084</v>
      </c>
      <c r="R82" s="81" t="s">
        <v>19</v>
      </c>
      <c r="S82" s="82"/>
      <c r="T82" s="121" t="s">
        <v>19</v>
      </c>
    </row>
    <row r="83" spans="2:20" ht="18">
      <c r="B83" s="17" t="s">
        <v>102</v>
      </c>
      <c r="C83" s="35">
        <v>69.6</v>
      </c>
      <c r="D83" s="12">
        <v>1.01</v>
      </c>
      <c r="E83" s="12">
        <v>1.03</v>
      </c>
      <c r="F83" s="12">
        <v>1</v>
      </c>
      <c r="G83" s="5">
        <v>1.002</v>
      </c>
      <c r="H83" s="5"/>
      <c r="I83" s="5"/>
      <c r="J83" s="5"/>
      <c r="K83" s="16">
        <f>D83*E83*F83*G83</f>
        <v>1.0423806</v>
      </c>
      <c r="L83" s="12">
        <f>C83*K83</f>
        <v>72.54968975999999</v>
      </c>
      <c r="M83" s="26">
        <f>L83+L84</f>
        <v>73.42268976</v>
      </c>
      <c r="N83" s="109">
        <f>(C83+C84)*100/O172</f>
        <v>1.8737354030301225</v>
      </c>
      <c r="O83" s="115">
        <f>N83*Q172/100</f>
        <v>9.277051353942433</v>
      </c>
      <c r="P83" s="12">
        <f>O83+M83</f>
        <v>82.69974111394242</v>
      </c>
      <c r="Q83" s="100">
        <v>849</v>
      </c>
      <c r="R83" s="89">
        <f>Q83*C83+O83*Q83/2</f>
        <v>63028.50829974856</v>
      </c>
      <c r="S83" s="98">
        <f>O83+C83+C84</f>
        <v>81.78705135394242</v>
      </c>
      <c r="T83" s="91" t="s">
        <v>152</v>
      </c>
    </row>
    <row r="84" spans="2:20" ht="18">
      <c r="B84" s="21" t="s">
        <v>103</v>
      </c>
      <c r="C84" s="40">
        <v>2.91</v>
      </c>
      <c r="D84" s="3"/>
      <c r="E84" s="3"/>
      <c r="F84" s="3"/>
      <c r="G84" s="3"/>
      <c r="H84" s="3"/>
      <c r="I84" s="3"/>
      <c r="J84" s="20">
        <v>0.3</v>
      </c>
      <c r="K84" s="3"/>
      <c r="L84" s="20">
        <f>C84*J84</f>
        <v>0.873</v>
      </c>
      <c r="M84" s="27"/>
      <c r="N84" s="111"/>
      <c r="O84" s="117"/>
      <c r="P84" s="3"/>
      <c r="Q84" s="102">
        <f>R83/S83</f>
        <v>770.6416511702542</v>
      </c>
      <c r="R84" s="93" t="s">
        <v>19</v>
      </c>
      <c r="S84" s="97"/>
      <c r="T84" s="93" t="s">
        <v>151</v>
      </c>
    </row>
    <row r="85" spans="2:20" ht="18">
      <c r="B85" s="17" t="s">
        <v>104</v>
      </c>
      <c r="C85" s="35">
        <v>59.24</v>
      </c>
      <c r="D85" s="12">
        <v>1.01</v>
      </c>
      <c r="E85" s="12">
        <v>1.03</v>
      </c>
      <c r="F85" s="12">
        <v>1</v>
      </c>
      <c r="G85" s="5">
        <v>1.002</v>
      </c>
      <c r="H85" s="5"/>
      <c r="I85" s="5"/>
      <c r="J85" s="5"/>
      <c r="K85" s="16">
        <f>D85*E85*F85*G85</f>
        <v>1.0423806</v>
      </c>
      <c r="L85" s="12">
        <f>C85*K85</f>
        <v>61.750626744</v>
      </c>
      <c r="M85" s="26">
        <f>L85+L86</f>
        <v>62.659626744</v>
      </c>
      <c r="N85" s="109">
        <f>(C85+C86)*100/O172</f>
        <v>1.6091229285158701</v>
      </c>
      <c r="O85" s="115">
        <f>N85*Q172/100</f>
        <v>7.966928531374919</v>
      </c>
      <c r="P85" s="12">
        <f>O85+M85</f>
        <v>70.62655527537493</v>
      </c>
      <c r="Q85" s="100">
        <v>849</v>
      </c>
      <c r="R85" s="78">
        <f>Q85*C85+O85*Q85/2</f>
        <v>53676.721161568654</v>
      </c>
      <c r="S85" s="79">
        <f>O85+C85+C86</f>
        <v>70.23692853137493</v>
      </c>
      <c r="T85" s="119">
        <f>R85*R2</f>
        <v>104982.54154943081</v>
      </c>
    </row>
    <row r="86" spans="2:20" ht="18">
      <c r="B86" s="19" t="s">
        <v>105</v>
      </c>
      <c r="C86" s="39">
        <v>3.03</v>
      </c>
      <c r="D86" s="6"/>
      <c r="E86" s="6"/>
      <c r="F86" s="6"/>
      <c r="G86" s="6"/>
      <c r="H86" s="6"/>
      <c r="I86" s="6"/>
      <c r="J86" s="15">
        <v>0.3</v>
      </c>
      <c r="K86" s="6"/>
      <c r="L86" s="15">
        <f>C86*J86</f>
        <v>0.9089999999999999</v>
      </c>
      <c r="M86" s="29"/>
      <c r="N86" s="110"/>
      <c r="O86" s="116"/>
      <c r="P86" s="6"/>
      <c r="Q86" s="99">
        <f>R85/S85</f>
        <v>764.2236396711338</v>
      </c>
      <c r="R86" s="81" t="s">
        <v>19</v>
      </c>
      <c r="S86" s="82"/>
      <c r="T86" s="121" t="s">
        <v>19</v>
      </c>
    </row>
    <row r="87" spans="2:20" ht="18">
      <c r="B87" s="17" t="s">
        <v>106</v>
      </c>
      <c r="C87" s="35">
        <v>54.45</v>
      </c>
      <c r="D87" s="12">
        <v>1.01</v>
      </c>
      <c r="E87" s="12">
        <v>1.03</v>
      </c>
      <c r="F87" s="12">
        <v>1</v>
      </c>
      <c r="G87" s="5">
        <v>1.002</v>
      </c>
      <c r="H87" s="5"/>
      <c r="I87" s="5"/>
      <c r="J87" s="5"/>
      <c r="K87" s="16">
        <f>D87*E87*F87*G87</f>
        <v>1.0423806</v>
      </c>
      <c r="L87" s="12">
        <f>C87*K87</f>
        <v>56.75762367</v>
      </c>
      <c r="M87" s="26">
        <f>L87+L88</f>
        <v>57.89462367</v>
      </c>
      <c r="N87" s="109">
        <f>(C87+C88)*100/O172</f>
        <v>1.5049834487998117</v>
      </c>
      <c r="O87" s="115">
        <f>N87*Q172/100</f>
        <v>7.451323553352743</v>
      </c>
      <c r="P87" s="12">
        <f>O87+M87</f>
        <v>65.34594722335274</v>
      </c>
      <c r="Q87" s="100">
        <v>850</v>
      </c>
      <c r="R87" s="78">
        <f>Q87*C87+O87*Q87/2</f>
        <v>49449.31251017492</v>
      </c>
      <c r="S87" s="79">
        <f>O87+C87+C88</f>
        <v>65.69132355335275</v>
      </c>
      <c r="T87" s="119">
        <f>R87*R2</f>
        <v>96714.44888677541</v>
      </c>
    </row>
    <row r="88" spans="2:20" ht="18">
      <c r="B88" s="19" t="s">
        <v>107</v>
      </c>
      <c r="C88" s="39">
        <v>3.79</v>
      </c>
      <c r="D88" s="6"/>
      <c r="E88" s="6"/>
      <c r="F88" s="6"/>
      <c r="G88" s="6"/>
      <c r="H88" s="6"/>
      <c r="I88" s="6"/>
      <c r="J88" s="15">
        <v>0.3</v>
      </c>
      <c r="K88" s="6"/>
      <c r="L88" s="15">
        <f>C88*J88</f>
        <v>1.137</v>
      </c>
      <c r="M88" s="29"/>
      <c r="N88" s="110"/>
      <c r="O88" s="116"/>
      <c r="P88" s="6"/>
      <c r="Q88" s="99">
        <f>R87/S87</f>
        <v>752.752568153289</v>
      </c>
      <c r="R88" s="81" t="s">
        <v>19</v>
      </c>
      <c r="S88" s="82"/>
      <c r="T88" s="121" t="s">
        <v>19</v>
      </c>
    </row>
    <row r="89" spans="2:20" ht="18">
      <c r="B89" s="17" t="s">
        <v>108</v>
      </c>
      <c r="C89" s="35">
        <v>54.45</v>
      </c>
      <c r="D89" s="12">
        <v>1.01</v>
      </c>
      <c r="E89" s="12">
        <v>1.03</v>
      </c>
      <c r="F89" s="12">
        <v>1</v>
      </c>
      <c r="G89" s="5">
        <v>1.002</v>
      </c>
      <c r="H89" s="5"/>
      <c r="I89" s="5"/>
      <c r="J89" s="5"/>
      <c r="K89" s="16">
        <f>D89*E89*F89*G89</f>
        <v>1.0423806</v>
      </c>
      <c r="L89" s="12">
        <f>C89*K89</f>
        <v>56.75762367</v>
      </c>
      <c r="M89" s="26">
        <f>L89+L90</f>
        <v>57.84362367</v>
      </c>
      <c r="N89" s="109">
        <f>(C89+C90)*100/O172</f>
        <v>1.5005904682658837</v>
      </c>
      <c r="O89" s="115">
        <f>N89*Q172/100</f>
        <v>7.429573467431212</v>
      </c>
      <c r="P89" s="12">
        <f>O89+M89</f>
        <v>65.27319713743121</v>
      </c>
      <c r="Q89" s="100">
        <v>850</v>
      </c>
      <c r="R89" s="78">
        <f>Q89*C89+O89*Q89/2</f>
        <v>49440.06872365827</v>
      </c>
      <c r="S89" s="79">
        <f>O89+C89+C90</f>
        <v>65.49957346743122</v>
      </c>
      <c r="T89" s="119">
        <f>R89*R2</f>
        <v>96696.36961179254</v>
      </c>
    </row>
    <row r="90" spans="2:20" ht="18">
      <c r="B90" s="19" t="s">
        <v>109</v>
      </c>
      <c r="C90" s="39">
        <v>3.62</v>
      </c>
      <c r="D90" s="6"/>
      <c r="E90" s="6"/>
      <c r="F90" s="6"/>
      <c r="G90" s="6"/>
      <c r="H90" s="6"/>
      <c r="I90" s="6"/>
      <c r="J90" s="15">
        <v>0.3</v>
      </c>
      <c r="K90" s="6"/>
      <c r="L90" s="15">
        <f>C90*J90</f>
        <v>1.086</v>
      </c>
      <c r="M90" s="29"/>
      <c r="N90" s="110"/>
      <c r="O90" s="116"/>
      <c r="P90" s="6"/>
      <c r="Q90" s="99">
        <f>R89/S89</f>
        <v>754.8151248380522</v>
      </c>
      <c r="R90" s="81" t="s">
        <v>19</v>
      </c>
      <c r="S90" s="82"/>
      <c r="T90" s="121" t="s">
        <v>19</v>
      </c>
    </row>
    <row r="91" spans="2:20" ht="18" customHeight="1">
      <c r="B91" s="17" t="s">
        <v>110</v>
      </c>
      <c r="C91" s="35">
        <v>57.51</v>
      </c>
      <c r="D91" s="12">
        <v>1.01</v>
      </c>
      <c r="E91" s="12">
        <v>1.03</v>
      </c>
      <c r="F91" s="12">
        <v>1</v>
      </c>
      <c r="G91" s="5">
        <v>1.002</v>
      </c>
      <c r="H91" s="5"/>
      <c r="I91" s="5"/>
      <c r="J91" s="5"/>
      <c r="K91" s="16">
        <f>D91*E91*F91*G91</f>
        <v>1.0423806</v>
      </c>
      <c r="L91" s="12">
        <f>C91*K91</f>
        <v>59.947308306</v>
      </c>
      <c r="M91" s="26">
        <f>L91+L92</f>
        <v>61.033308305999995</v>
      </c>
      <c r="N91" s="109">
        <f>(C91+C92)*100/O172</f>
        <v>1.579664117876588</v>
      </c>
      <c r="O91" s="115">
        <f>N91*Q172/100</f>
        <v>7.821075014018771</v>
      </c>
      <c r="P91" s="12">
        <f>O91+M91</f>
        <v>68.85438332001877</v>
      </c>
      <c r="Q91" s="100">
        <v>850</v>
      </c>
      <c r="R91" s="78">
        <f>Q91*C91+O91*Q91/2</f>
        <v>52207.45688095798</v>
      </c>
      <c r="S91" s="79">
        <f>O91+C91+C92</f>
        <v>68.95107501401877</v>
      </c>
      <c r="T91" s="119">
        <f>R91*R2</f>
        <v>102108.91039148404</v>
      </c>
    </row>
    <row r="92" spans="2:20" ht="15.75" customHeight="1">
      <c r="B92" s="19" t="s">
        <v>111</v>
      </c>
      <c r="C92" s="39">
        <v>3.62</v>
      </c>
      <c r="D92" s="6"/>
      <c r="E92" s="6"/>
      <c r="F92" s="6"/>
      <c r="G92" s="6"/>
      <c r="H92" s="6"/>
      <c r="I92" s="6"/>
      <c r="J92" s="15">
        <v>0.3</v>
      </c>
      <c r="K92" s="6"/>
      <c r="L92" s="15">
        <f>C92*J92</f>
        <v>1.086</v>
      </c>
      <c r="M92" s="29"/>
      <c r="N92" s="110"/>
      <c r="O92" s="116"/>
      <c r="P92" s="6"/>
      <c r="Q92" s="99">
        <f>R91/S91</f>
        <v>757.166684788358</v>
      </c>
      <c r="R92" s="81" t="s">
        <v>19</v>
      </c>
      <c r="S92" s="82"/>
      <c r="T92" s="121" t="s">
        <v>19</v>
      </c>
    </row>
    <row r="93" spans="2:20" ht="18">
      <c r="B93" s="17" t="s">
        <v>112</v>
      </c>
      <c r="C93" s="35">
        <v>63.36</v>
      </c>
      <c r="D93" s="12">
        <v>1.01</v>
      </c>
      <c r="E93" s="12">
        <v>1.03</v>
      </c>
      <c r="F93" s="12">
        <v>1</v>
      </c>
      <c r="G93" s="5">
        <v>1.002</v>
      </c>
      <c r="H93" s="5"/>
      <c r="I93" s="5"/>
      <c r="J93" s="5"/>
      <c r="K93" s="16">
        <f>D93*E93*F93*G93</f>
        <v>1.0423806</v>
      </c>
      <c r="L93" s="12">
        <f>C93*K93</f>
        <v>66.045234816</v>
      </c>
      <c r="M93" s="26">
        <f>L93+L94</f>
        <v>67.182234816</v>
      </c>
      <c r="N93" s="109">
        <f>(C93+C94)*100/O172</f>
        <v>1.7352273109015688</v>
      </c>
      <c r="O93" s="115">
        <f>N93*Q172/100</f>
        <v>8.591283939004752</v>
      </c>
      <c r="P93" s="12">
        <f>O93+M93</f>
        <v>75.77351875500476</v>
      </c>
      <c r="Q93" s="100">
        <v>850</v>
      </c>
      <c r="R93" s="89">
        <f>Q93*C93+O93*Q93/2</f>
        <v>57507.29567407702</v>
      </c>
      <c r="S93" s="79">
        <f>O93+C93+C94</f>
        <v>75.74128393900476</v>
      </c>
      <c r="T93" s="91" t="s">
        <v>152</v>
      </c>
    </row>
    <row r="94" spans="2:20" ht="18">
      <c r="B94" s="19" t="s">
        <v>113</v>
      </c>
      <c r="C94" s="39">
        <v>3.79</v>
      </c>
      <c r="D94" s="6"/>
      <c r="E94" s="6"/>
      <c r="F94" s="6"/>
      <c r="G94" s="6"/>
      <c r="H94" s="6"/>
      <c r="I94" s="6"/>
      <c r="J94" s="15">
        <v>0.3</v>
      </c>
      <c r="K94" s="6"/>
      <c r="L94" s="15">
        <f>C94*J94</f>
        <v>1.137</v>
      </c>
      <c r="M94" s="29"/>
      <c r="N94" s="110"/>
      <c r="O94" s="116"/>
      <c r="P94" s="6"/>
      <c r="Q94" s="102">
        <f>R93/S93</f>
        <v>759.259583193602</v>
      </c>
      <c r="R94" s="81" t="s">
        <v>19</v>
      </c>
      <c r="S94" s="82"/>
      <c r="T94" s="93" t="s">
        <v>151</v>
      </c>
    </row>
    <row r="95" spans="2:20" ht="18">
      <c r="B95" s="17" t="s">
        <v>114</v>
      </c>
      <c r="C95" s="35">
        <v>63.65</v>
      </c>
      <c r="D95" s="12">
        <v>1.01</v>
      </c>
      <c r="E95" s="12">
        <v>1.03</v>
      </c>
      <c r="F95" s="12">
        <v>1</v>
      </c>
      <c r="G95" s="5">
        <v>1.002</v>
      </c>
      <c r="H95" s="5"/>
      <c r="I95" s="5"/>
      <c r="J95" s="5"/>
      <c r="K95" s="16">
        <f>D95*E95*F95*G95</f>
        <v>1.0423806</v>
      </c>
      <c r="L95" s="12">
        <f>C95*K95</f>
        <v>66.34752519</v>
      </c>
      <c r="M95" s="26">
        <f>L95+L96</f>
        <v>67.42152519</v>
      </c>
      <c r="N95" s="109">
        <f>(C95+C96)*100/O172</f>
        <v>1.7372945958587112</v>
      </c>
      <c r="O95" s="115">
        <f>N95*Q172/100</f>
        <v>8.60151927355606</v>
      </c>
      <c r="P95" s="12">
        <f>O95+M95</f>
        <v>76.02304446355606</v>
      </c>
      <c r="Q95" s="100">
        <v>880</v>
      </c>
      <c r="R95" s="78">
        <f>Q95*C95+O95*Q95/2</f>
        <v>59796.668480364664</v>
      </c>
      <c r="S95" s="79">
        <f>O95+C95+C96</f>
        <v>75.83151927355605</v>
      </c>
      <c r="T95" s="119">
        <f>R95*R2</f>
        <v>116952.11811395161</v>
      </c>
    </row>
    <row r="96" spans="2:20" ht="18">
      <c r="B96" s="21" t="s">
        <v>115</v>
      </c>
      <c r="C96" s="40">
        <v>3.58</v>
      </c>
      <c r="D96" s="3"/>
      <c r="E96" s="3"/>
      <c r="F96" s="3"/>
      <c r="G96" s="3"/>
      <c r="H96" s="3"/>
      <c r="I96" s="3"/>
      <c r="J96" s="20">
        <v>0.3</v>
      </c>
      <c r="K96" s="3"/>
      <c r="L96" s="20">
        <f>C96*J96</f>
        <v>1.074</v>
      </c>
      <c r="M96" s="27"/>
      <c r="N96" s="111"/>
      <c r="O96" s="117"/>
      <c r="P96" s="3"/>
      <c r="Q96" s="99">
        <f>R95/S95</f>
        <v>788.5463597881118</v>
      </c>
      <c r="R96" s="81" t="s">
        <v>19</v>
      </c>
      <c r="S96" s="82"/>
      <c r="T96" s="121" t="s">
        <v>19</v>
      </c>
    </row>
    <row r="97" spans="2:20" ht="18">
      <c r="B97" s="17" t="s">
        <v>116</v>
      </c>
      <c r="C97" s="35">
        <v>45.3</v>
      </c>
      <c r="D97" s="12">
        <v>1.01</v>
      </c>
      <c r="E97" s="12">
        <v>1.03</v>
      </c>
      <c r="F97" s="12">
        <v>1</v>
      </c>
      <c r="G97" s="5">
        <v>1.002</v>
      </c>
      <c r="H97" s="5"/>
      <c r="I97" s="5"/>
      <c r="J97" s="5"/>
      <c r="K97" s="16">
        <f>D97*E97*F97*G97</f>
        <v>1.0423806</v>
      </c>
      <c r="L97" s="12">
        <f>C97*K97</f>
        <v>47.219841179999996</v>
      </c>
      <c r="M97" s="26">
        <f>L97+L98</f>
        <v>48.24884118</v>
      </c>
      <c r="N97" s="109">
        <f>(C97+C98)*100/O172</f>
        <v>1.2592349495194852</v>
      </c>
      <c r="O97" s="115">
        <f>N97*Q172/100</f>
        <v>6.23459815856592</v>
      </c>
      <c r="P97" s="12">
        <f>O97+M97</f>
        <v>54.483439338565915</v>
      </c>
      <c r="Q97" s="100">
        <v>881</v>
      </c>
      <c r="R97" s="78">
        <f>Q97*C97+O97*Q97/2</f>
        <v>42655.64048884829</v>
      </c>
      <c r="S97" s="79">
        <f>O97+C97+C98</f>
        <v>54.96459815856591</v>
      </c>
      <c r="T97" s="122" t="s">
        <v>155</v>
      </c>
    </row>
    <row r="98" spans="2:20" ht="18">
      <c r="B98" s="19" t="s">
        <v>117</v>
      </c>
      <c r="C98" s="39">
        <v>3.43</v>
      </c>
      <c r="D98" s="6"/>
      <c r="E98" s="6"/>
      <c r="F98" s="6"/>
      <c r="G98" s="6"/>
      <c r="H98" s="6"/>
      <c r="I98" s="6"/>
      <c r="J98" s="15">
        <v>0.3</v>
      </c>
      <c r="K98" s="6"/>
      <c r="L98" s="15">
        <f>C98*J98</f>
        <v>1.029</v>
      </c>
      <c r="M98" s="29"/>
      <c r="N98" s="110"/>
      <c r="O98" s="116"/>
      <c r="P98" s="6"/>
      <c r="Q98" s="99">
        <f>R97/S97</f>
        <v>776.0566240435736</v>
      </c>
      <c r="R98" s="81" t="s">
        <v>19</v>
      </c>
      <c r="S98" s="82"/>
      <c r="T98" s="107" t="s">
        <v>153</v>
      </c>
    </row>
    <row r="99" spans="2:20" ht="18">
      <c r="B99" s="17" t="s">
        <v>118</v>
      </c>
      <c r="C99" s="35">
        <v>45.3</v>
      </c>
      <c r="D99" s="12">
        <v>1.01</v>
      </c>
      <c r="E99" s="12">
        <v>1.03</v>
      </c>
      <c r="F99" s="12">
        <v>1</v>
      </c>
      <c r="G99" s="5">
        <v>1.002</v>
      </c>
      <c r="H99" s="5"/>
      <c r="I99" s="5"/>
      <c r="J99" s="5"/>
      <c r="K99" s="16">
        <f>D99*E99*F99*G99</f>
        <v>1.0423806</v>
      </c>
      <c r="L99" s="12">
        <f>C99*K99</f>
        <v>47.219841179999996</v>
      </c>
      <c r="M99" s="26">
        <f>L99+L100</f>
        <v>48.24884118</v>
      </c>
      <c r="N99" s="109">
        <f>(C99+C100)*100/O172</f>
        <v>1.2592349495194852</v>
      </c>
      <c r="O99" s="115">
        <f>N99*Q172/100</f>
        <v>6.23459815856592</v>
      </c>
      <c r="P99" s="12">
        <f>O99+M99</f>
        <v>54.483439338565915</v>
      </c>
      <c r="Q99" s="100">
        <v>881</v>
      </c>
      <c r="R99" s="78">
        <f>Q99*C99+O99*Q99/2</f>
        <v>42655.64048884829</v>
      </c>
      <c r="S99" s="79">
        <f>O99+C99+C100</f>
        <v>54.96459815856591</v>
      </c>
      <c r="T99" s="122" t="s">
        <v>155</v>
      </c>
    </row>
    <row r="100" spans="2:20" ht="18">
      <c r="B100" s="19" t="s">
        <v>119</v>
      </c>
      <c r="C100" s="39">
        <v>3.43</v>
      </c>
      <c r="D100" s="6"/>
      <c r="E100" s="6"/>
      <c r="F100" s="6"/>
      <c r="G100" s="6"/>
      <c r="H100" s="6"/>
      <c r="I100" s="6"/>
      <c r="J100" s="15">
        <v>0.3</v>
      </c>
      <c r="K100" s="6"/>
      <c r="L100" s="15">
        <f>C100*J100</f>
        <v>1.029</v>
      </c>
      <c r="M100" s="29"/>
      <c r="N100" s="110"/>
      <c r="O100" s="116"/>
      <c r="P100" s="6"/>
      <c r="Q100" s="99">
        <f>R99/S99</f>
        <v>776.0566240435736</v>
      </c>
      <c r="R100" s="81" t="s">
        <v>19</v>
      </c>
      <c r="S100" s="82"/>
      <c r="T100" s="107" t="s">
        <v>153</v>
      </c>
    </row>
    <row r="101" spans="2:20" ht="18" customHeight="1">
      <c r="B101" s="17" t="s">
        <v>120</v>
      </c>
      <c r="C101" s="35">
        <v>45.3</v>
      </c>
      <c r="D101" s="12">
        <v>1.01</v>
      </c>
      <c r="E101" s="12">
        <v>1.03</v>
      </c>
      <c r="F101" s="12">
        <v>1</v>
      </c>
      <c r="G101" s="5">
        <v>1.002</v>
      </c>
      <c r="H101" s="5"/>
      <c r="I101" s="5"/>
      <c r="J101" s="5"/>
      <c r="K101" s="16">
        <f>D101*E101*F101*G101</f>
        <v>1.0423806</v>
      </c>
      <c r="L101" s="12">
        <f>C101*K101</f>
        <v>47.219841179999996</v>
      </c>
      <c r="M101" s="26">
        <f>L101+L102</f>
        <v>48.293841179999994</v>
      </c>
      <c r="N101" s="109">
        <f>(C101+C102)*100/O172</f>
        <v>1.2631111088141278</v>
      </c>
      <c r="O101" s="115">
        <f>N101*Q172/100</f>
        <v>6.253789410849624</v>
      </c>
      <c r="P101" s="12">
        <f>O101+M101</f>
        <v>54.54763059084962</v>
      </c>
      <c r="Q101" s="100">
        <v>881</v>
      </c>
      <c r="R101" s="103">
        <f>Q101*C101+O101*Q101/2</f>
        <v>42664.09423547926</v>
      </c>
      <c r="S101" s="98">
        <f>O101+C101+C102</f>
        <v>55.133789410849616</v>
      </c>
      <c r="T101" s="122" t="s">
        <v>155</v>
      </c>
    </row>
    <row r="102" spans="2:20" ht="15.75" customHeight="1">
      <c r="B102" s="19" t="s">
        <v>121</v>
      </c>
      <c r="C102" s="39">
        <v>3.58</v>
      </c>
      <c r="D102" s="6"/>
      <c r="E102" s="6"/>
      <c r="F102" s="6"/>
      <c r="G102" s="6"/>
      <c r="H102" s="6"/>
      <c r="I102" s="6"/>
      <c r="J102" s="15">
        <v>0.3</v>
      </c>
      <c r="K102" s="6"/>
      <c r="L102" s="15">
        <f>C102*J102</f>
        <v>1.074</v>
      </c>
      <c r="M102" s="29"/>
      <c r="N102" s="110"/>
      <c r="O102" s="116"/>
      <c r="P102" s="6"/>
      <c r="Q102" s="102">
        <f>R101/S101</f>
        <v>773.8284397169245</v>
      </c>
      <c r="R102" s="107" t="s">
        <v>19</v>
      </c>
      <c r="S102" s="104"/>
      <c r="T102" s="107" t="s">
        <v>153</v>
      </c>
    </row>
    <row r="103" spans="2:20" ht="18">
      <c r="B103" s="17" t="s">
        <v>122</v>
      </c>
      <c r="C103" s="35">
        <v>45.3</v>
      </c>
      <c r="D103" s="12">
        <v>1.01</v>
      </c>
      <c r="E103" s="12">
        <v>1.03</v>
      </c>
      <c r="F103" s="12">
        <v>1</v>
      </c>
      <c r="G103" s="5">
        <v>1.002</v>
      </c>
      <c r="H103" s="5"/>
      <c r="I103" s="5"/>
      <c r="J103" s="5"/>
      <c r="K103" s="16">
        <f>D103*E103*F103*G103</f>
        <v>1.0423806</v>
      </c>
      <c r="L103" s="12">
        <f>C103*K103</f>
        <v>47.219841179999996</v>
      </c>
      <c r="M103" s="26">
        <f>L103+L104</f>
        <v>48.533841179999996</v>
      </c>
      <c r="N103" s="109">
        <f>(C103+C104)*100/O172</f>
        <v>1.2837839583855537</v>
      </c>
      <c r="O103" s="115">
        <f>N103*Q172/100</f>
        <v>6.35614275636271</v>
      </c>
      <c r="P103" s="12">
        <f>O103+M103</f>
        <v>54.889983936362704</v>
      </c>
      <c r="Q103" s="100">
        <v>882</v>
      </c>
      <c r="R103" s="89">
        <f>Q103*C103+O103*Q103/2</f>
        <v>42757.658955555955</v>
      </c>
      <c r="S103" s="79">
        <f>O103+C103+C104</f>
        <v>56.03614275636271</v>
      </c>
      <c r="T103" s="91" t="s">
        <v>152</v>
      </c>
    </row>
    <row r="104" spans="2:20" ht="18">
      <c r="B104" s="19" t="s">
        <v>123</v>
      </c>
      <c r="C104" s="39">
        <v>4.38</v>
      </c>
      <c r="D104" s="6"/>
      <c r="E104" s="6"/>
      <c r="F104" s="6"/>
      <c r="G104" s="6"/>
      <c r="H104" s="6"/>
      <c r="I104" s="6"/>
      <c r="J104" s="15">
        <v>0.3</v>
      </c>
      <c r="K104" s="6"/>
      <c r="L104" s="15">
        <f>C104*J104</f>
        <v>1.3139999999999998</v>
      </c>
      <c r="M104" s="29"/>
      <c r="N104" s="110"/>
      <c r="O104" s="116"/>
      <c r="P104" s="6"/>
      <c r="Q104" s="102">
        <f>R103/S103</f>
        <v>763.0371551707308</v>
      </c>
      <c r="R104" s="81" t="s">
        <v>19</v>
      </c>
      <c r="S104" s="82"/>
      <c r="T104" s="93" t="s">
        <v>151</v>
      </c>
    </row>
    <row r="105" spans="2:20" ht="18">
      <c r="B105" s="17" t="s">
        <v>124</v>
      </c>
      <c r="C105" s="35">
        <v>68.47</v>
      </c>
      <c r="D105" s="12">
        <v>1.01</v>
      </c>
      <c r="E105" s="12">
        <v>1.03</v>
      </c>
      <c r="F105" s="12">
        <v>1</v>
      </c>
      <c r="G105" s="5">
        <v>1.002</v>
      </c>
      <c r="H105" s="5"/>
      <c r="I105" s="5"/>
      <c r="J105" s="5"/>
      <c r="K105" s="16">
        <f>D105*E105*F105*G105</f>
        <v>1.0423806</v>
      </c>
      <c r="L105" s="12">
        <f>C105*K105</f>
        <v>71.371799682</v>
      </c>
      <c r="M105" s="26">
        <f>L105+L106</f>
        <v>72.62879968200001</v>
      </c>
      <c r="N105" s="109">
        <f>(C105+C106)*100/O172</f>
        <v>1.8776115623247651</v>
      </c>
      <c r="O105" s="115">
        <f>N105*Q172/100</f>
        <v>9.296242606226139</v>
      </c>
      <c r="P105" s="12">
        <f>O105+M105</f>
        <v>81.92504228822615</v>
      </c>
      <c r="Q105" s="100">
        <v>882</v>
      </c>
      <c r="R105" s="89">
        <f>Q105*C105+O105*Q105/2</f>
        <v>64490.182989345725</v>
      </c>
      <c r="S105" s="79">
        <f>O105+C105+C106</f>
        <v>81.95624260622614</v>
      </c>
      <c r="T105" s="91" t="s">
        <v>152</v>
      </c>
    </row>
    <row r="106" spans="2:20" ht="18">
      <c r="B106" s="21" t="s">
        <v>125</v>
      </c>
      <c r="C106" s="40">
        <v>4.19</v>
      </c>
      <c r="D106" s="3"/>
      <c r="E106" s="3"/>
      <c r="F106" s="3"/>
      <c r="G106" s="3"/>
      <c r="H106" s="3"/>
      <c r="I106" s="3"/>
      <c r="J106" s="20">
        <v>0.3</v>
      </c>
      <c r="K106" s="3"/>
      <c r="L106" s="20">
        <f>C106*J106</f>
        <v>1.2570000000000001</v>
      </c>
      <c r="M106" s="27"/>
      <c r="N106" s="111"/>
      <c r="O106" s="117"/>
      <c r="P106" s="3"/>
      <c r="Q106" s="102">
        <f>R105/S105</f>
        <v>786.8855493925055</v>
      </c>
      <c r="R106" s="81" t="s">
        <v>19</v>
      </c>
      <c r="S106" s="82"/>
      <c r="T106" s="93" t="s">
        <v>151</v>
      </c>
    </row>
    <row r="107" spans="2:20" ht="18">
      <c r="B107" s="17" t="s">
        <v>126</v>
      </c>
      <c r="C107" s="35">
        <v>58.15</v>
      </c>
      <c r="D107" s="12">
        <v>1.01</v>
      </c>
      <c r="E107" s="12">
        <v>1.03</v>
      </c>
      <c r="F107" s="12">
        <v>1</v>
      </c>
      <c r="G107" s="5">
        <v>1.002</v>
      </c>
      <c r="H107" s="5"/>
      <c r="I107" s="5"/>
      <c r="J107" s="5"/>
      <c r="K107" s="16">
        <f>D107*E107*F107*G107</f>
        <v>1.0423806</v>
      </c>
      <c r="L107" s="12">
        <f>C107*K107</f>
        <v>60.61443189</v>
      </c>
      <c r="M107" s="26">
        <f>L107+L108</f>
        <v>61.87143189</v>
      </c>
      <c r="N107" s="109">
        <f>(C107+C108)*100/O172</f>
        <v>1.61093180285337</v>
      </c>
      <c r="O107" s="115">
        <f>N107*Q172/100</f>
        <v>7.975884449107315</v>
      </c>
      <c r="P107" s="12">
        <f>O107+M107</f>
        <v>69.84731633910731</v>
      </c>
      <c r="Q107" s="100">
        <v>881</v>
      </c>
      <c r="R107" s="89">
        <f>Q107*C107+O107*Q107/2</f>
        <v>54743.52709983177</v>
      </c>
      <c r="S107" s="79">
        <f>O107+C107+C108</f>
        <v>70.31588444910732</v>
      </c>
      <c r="T107" s="91" t="s">
        <v>152</v>
      </c>
    </row>
    <row r="108" spans="2:20" ht="18">
      <c r="B108" s="19" t="s">
        <v>128</v>
      </c>
      <c r="C108" s="39">
        <v>4.19</v>
      </c>
      <c r="D108" s="6"/>
      <c r="E108" s="6"/>
      <c r="F108" s="6"/>
      <c r="G108" s="6"/>
      <c r="H108" s="6"/>
      <c r="I108" s="6"/>
      <c r="J108" s="15">
        <v>0.3</v>
      </c>
      <c r="K108" s="6"/>
      <c r="L108" s="15">
        <f>C108*J108</f>
        <v>1.2570000000000001</v>
      </c>
      <c r="M108" s="29"/>
      <c r="N108" s="110"/>
      <c r="O108" s="116"/>
      <c r="P108" s="6"/>
      <c r="Q108" s="102">
        <f>R107/S107</f>
        <v>778.5371332341502</v>
      </c>
      <c r="R108" s="81" t="s">
        <v>19</v>
      </c>
      <c r="S108" s="82"/>
      <c r="T108" s="93" t="s">
        <v>151</v>
      </c>
    </row>
    <row r="109" spans="2:20" ht="18">
      <c r="B109" s="17" t="s">
        <v>129</v>
      </c>
      <c r="C109" s="35">
        <v>54.45</v>
      </c>
      <c r="D109" s="12">
        <v>1.01</v>
      </c>
      <c r="E109" s="12">
        <v>1.03</v>
      </c>
      <c r="F109" s="12">
        <v>1</v>
      </c>
      <c r="G109" s="5">
        <v>1.002</v>
      </c>
      <c r="H109" s="5"/>
      <c r="I109" s="5"/>
      <c r="J109" s="5"/>
      <c r="K109" s="16">
        <f>D109*E109*F109*G109</f>
        <v>1.0423806</v>
      </c>
      <c r="L109" s="12">
        <f>C109*K109</f>
        <v>56.75762367</v>
      </c>
      <c r="M109" s="26">
        <f>L109+L110</f>
        <v>58.07162367</v>
      </c>
      <c r="N109" s="109">
        <f>(C109+C110)*100/O172</f>
        <v>1.5202296753587385</v>
      </c>
      <c r="O109" s="115">
        <f>N109*Q172/100</f>
        <v>7.526809145668645</v>
      </c>
      <c r="P109" s="12">
        <f>O109+M109</f>
        <v>65.59843281566864</v>
      </c>
      <c r="Q109" s="100">
        <v>881</v>
      </c>
      <c r="R109" s="78">
        <f>Q109*C109+O109*Q109/2</f>
        <v>51286.00942866704</v>
      </c>
      <c r="S109" s="79">
        <f>O109+C109+C110</f>
        <v>66.35680914566865</v>
      </c>
      <c r="T109" s="119">
        <f>R109*R2</f>
        <v>100306.71582086985</v>
      </c>
    </row>
    <row r="110" spans="2:20" ht="18">
      <c r="B110" s="19" t="s">
        <v>127</v>
      </c>
      <c r="C110" s="39">
        <v>4.38</v>
      </c>
      <c r="D110" s="6"/>
      <c r="E110" s="6"/>
      <c r="F110" s="6"/>
      <c r="G110" s="6"/>
      <c r="H110" s="6"/>
      <c r="I110" s="6"/>
      <c r="J110" s="15">
        <v>0.3</v>
      </c>
      <c r="K110" s="6"/>
      <c r="L110" s="15">
        <f>C110*J110</f>
        <v>1.3139999999999998</v>
      </c>
      <c r="M110" s="29"/>
      <c r="N110" s="110"/>
      <c r="O110" s="116"/>
      <c r="P110" s="6"/>
      <c r="Q110" s="99">
        <f>R109/S109</f>
        <v>772.8823927636772</v>
      </c>
      <c r="R110" s="81" t="s">
        <v>19</v>
      </c>
      <c r="S110" s="82"/>
      <c r="T110" s="121" t="str">
        <f>R110</f>
        <v> </v>
      </c>
    </row>
    <row r="111" spans="2:20" ht="18">
      <c r="B111" s="17" t="s">
        <v>130</v>
      </c>
      <c r="C111" s="35">
        <v>54.45</v>
      </c>
      <c r="D111" s="12">
        <v>1.01</v>
      </c>
      <c r="E111" s="12">
        <v>1.03</v>
      </c>
      <c r="F111" s="12">
        <v>1</v>
      </c>
      <c r="G111" s="5">
        <v>1.002</v>
      </c>
      <c r="H111" s="5"/>
      <c r="I111" s="5"/>
      <c r="J111" s="5"/>
      <c r="K111" s="16">
        <f>D111*E111*F111*G111</f>
        <v>1.0423806</v>
      </c>
      <c r="L111" s="12">
        <f>C111*K111</f>
        <v>56.75762367</v>
      </c>
      <c r="M111" s="26">
        <f>L111+L112</f>
        <v>58.07162367</v>
      </c>
      <c r="N111" s="109">
        <f>(C111+C112)*100/O172</f>
        <v>1.5202296753587385</v>
      </c>
      <c r="O111" s="115">
        <f>N111*Q172/100</f>
        <v>7.526809145668645</v>
      </c>
      <c r="P111" s="12">
        <f>O111+M111</f>
        <v>65.59843281566864</v>
      </c>
      <c r="Q111" s="100">
        <v>881</v>
      </c>
      <c r="R111" s="78">
        <f>Q111*C111+O111*Q111/2</f>
        <v>51286.00942866704</v>
      </c>
      <c r="S111" s="79">
        <f>O111+C111+C112</f>
        <v>66.35680914566865</v>
      </c>
      <c r="T111" s="119">
        <f>R111*R2</f>
        <v>100306.71582086985</v>
      </c>
    </row>
    <row r="112" spans="2:20" ht="18">
      <c r="B112" s="21" t="s">
        <v>131</v>
      </c>
      <c r="C112" s="40">
        <v>4.38</v>
      </c>
      <c r="D112" s="3"/>
      <c r="E112" s="3"/>
      <c r="F112" s="3"/>
      <c r="G112" s="3"/>
      <c r="H112" s="3"/>
      <c r="I112" s="3"/>
      <c r="J112" s="20">
        <v>0.3</v>
      </c>
      <c r="K112" s="3"/>
      <c r="L112" s="20">
        <f>C112*J112</f>
        <v>1.3139999999999998</v>
      </c>
      <c r="M112" s="27"/>
      <c r="N112" s="111"/>
      <c r="O112" s="117"/>
      <c r="P112" s="3"/>
      <c r="Q112" s="101">
        <f>R111/S111</f>
        <v>772.8823927636772</v>
      </c>
      <c r="R112" s="81" t="s">
        <v>19</v>
      </c>
      <c r="S112" s="82"/>
      <c r="T112" s="121" t="str">
        <f>R112</f>
        <v> </v>
      </c>
    </row>
    <row r="113" spans="2:20" s="23" customFormat="1" ht="15.75">
      <c r="B113" s="22"/>
      <c r="C113" s="43"/>
      <c r="J113" s="24"/>
      <c r="L113" s="24"/>
      <c r="M113" s="30"/>
      <c r="Q113" s="55"/>
      <c r="R113" s="56"/>
      <c r="T113" s="57"/>
    </row>
    <row r="114" spans="2:22" s="13" customFormat="1" ht="14.25" customHeight="1">
      <c r="B114" s="44" t="s">
        <v>23</v>
      </c>
      <c r="C114" s="60" t="s">
        <v>22</v>
      </c>
      <c r="D114" s="134" t="s">
        <v>2</v>
      </c>
      <c r="E114" s="135"/>
      <c r="F114" s="135"/>
      <c r="G114" s="135"/>
      <c r="H114" s="135"/>
      <c r="I114" s="135"/>
      <c r="J114" s="135"/>
      <c r="K114" s="136"/>
      <c r="L114" s="134" t="s">
        <v>26</v>
      </c>
      <c r="M114" s="136"/>
      <c r="N114" s="149" t="s">
        <v>157</v>
      </c>
      <c r="O114" s="150"/>
      <c r="P114" s="54" t="s">
        <v>15</v>
      </c>
      <c r="Q114" s="44" t="s">
        <v>17</v>
      </c>
      <c r="R114" s="44" t="s">
        <v>18</v>
      </c>
      <c r="S114" s="147" t="s">
        <v>20</v>
      </c>
      <c r="T114" s="148"/>
      <c r="U114" s="30"/>
      <c r="V114" s="30"/>
    </row>
    <row r="115" spans="2:20" ht="12" customHeight="1">
      <c r="B115" s="7" t="s">
        <v>1</v>
      </c>
      <c r="C115" s="37" t="s">
        <v>24</v>
      </c>
      <c r="D115" s="58" t="s">
        <v>3</v>
      </c>
      <c r="E115" s="58" t="s">
        <v>4</v>
      </c>
      <c r="F115" s="58" t="s">
        <v>5</v>
      </c>
      <c r="G115" s="58" t="s">
        <v>6</v>
      </c>
      <c r="H115" s="58" t="s">
        <v>7</v>
      </c>
      <c r="I115" s="58" t="s">
        <v>8</v>
      </c>
      <c r="J115" s="58" t="s">
        <v>9</v>
      </c>
      <c r="K115" s="58" t="s">
        <v>10</v>
      </c>
      <c r="L115" s="9" t="s">
        <v>28</v>
      </c>
      <c r="M115" s="9" t="s">
        <v>12</v>
      </c>
      <c r="N115" s="151"/>
      <c r="O115" s="152"/>
      <c r="P115" s="33" t="s">
        <v>16</v>
      </c>
      <c r="Q115" s="9" t="s">
        <v>14</v>
      </c>
      <c r="R115" s="6"/>
      <c r="S115" s="59" t="s">
        <v>14</v>
      </c>
      <c r="T115" s="9" t="s">
        <v>29</v>
      </c>
    </row>
    <row r="116" spans="2:20" ht="15.75">
      <c r="B116" s="3"/>
      <c r="C116" s="25" t="s">
        <v>25</v>
      </c>
      <c r="D116" s="3"/>
      <c r="E116" s="3"/>
      <c r="F116" s="3"/>
      <c r="G116" s="3"/>
      <c r="H116" s="3"/>
      <c r="I116" s="3"/>
      <c r="J116" s="3"/>
      <c r="K116" s="3"/>
      <c r="L116" s="10" t="s">
        <v>11</v>
      </c>
      <c r="M116" s="27"/>
      <c r="N116" s="4" t="s">
        <v>13</v>
      </c>
      <c r="O116" s="4" t="s">
        <v>14</v>
      </c>
      <c r="P116" s="34" t="s">
        <v>14</v>
      </c>
      <c r="Q116" s="21" t="s">
        <v>156</v>
      </c>
      <c r="R116" s="21" t="s">
        <v>160</v>
      </c>
      <c r="S116" s="53" t="s">
        <v>21</v>
      </c>
      <c r="T116" s="10" t="s">
        <v>27</v>
      </c>
    </row>
    <row r="117" spans="2:20" s="1" customFormat="1" ht="15.75">
      <c r="B117" s="4">
        <v>1</v>
      </c>
      <c r="C117" s="25">
        <v>2</v>
      </c>
      <c r="D117" s="4">
        <v>3</v>
      </c>
      <c r="E117" s="4">
        <v>4</v>
      </c>
      <c r="F117" s="4">
        <v>5</v>
      </c>
      <c r="G117" s="4">
        <v>6</v>
      </c>
      <c r="H117" s="4">
        <v>7</v>
      </c>
      <c r="I117" s="4">
        <v>8</v>
      </c>
      <c r="J117" s="4">
        <v>9</v>
      </c>
      <c r="K117" s="4">
        <v>10</v>
      </c>
      <c r="L117" s="4">
        <v>11</v>
      </c>
      <c r="M117" s="28">
        <v>12</v>
      </c>
      <c r="N117" s="4">
        <v>13</v>
      </c>
      <c r="O117" s="4">
        <v>14</v>
      </c>
      <c r="P117" s="4">
        <v>15</v>
      </c>
      <c r="Q117" s="4">
        <v>16</v>
      </c>
      <c r="R117" s="4">
        <v>17</v>
      </c>
      <c r="S117" s="2">
        <v>20</v>
      </c>
      <c r="T117" s="2">
        <v>21</v>
      </c>
    </row>
    <row r="118" spans="2:20" ht="18">
      <c r="B118" s="17" t="s">
        <v>132</v>
      </c>
      <c r="C118" s="35">
        <v>57.51</v>
      </c>
      <c r="D118" s="12">
        <v>1.01</v>
      </c>
      <c r="E118" s="12">
        <v>1.03</v>
      </c>
      <c r="F118" s="12">
        <v>1</v>
      </c>
      <c r="G118" s="5">
        <v>1.002</v>
      </c>
      <c r="H118" s="5"/>
      <c r="I118" s="5"/>
      <c r="J118" s="5"/>
      <c r="K118" s="16">
        <f>D118*E118*F118*G118</f>
        <v>1.0423806</v>
      </c>
      <c r="L118" s="12">
        <f>C118*K118</f>
        <v>59.947308306</v>
      </c>
      <c r="M118" s="26">
        <f>L118+L119</f>
        <v>61.204308305999994</v>
      </c>
      <c r="N118" s="112">
        <f>(C118+C119)*100/O172</f>
        <v>1.5943935231962292</v>
      </c>
      <c r="O118" s="115">
        <f>N118*Q172/100</f>
        <v>7.8940017726968446</v>
      </c>
      <c r="P118" s="12">
        <f>O118+M118</f>
        <v>69.09831007869684</v>
      </c>
      <c r="Q118" s="100">
        <v>881</v>
      </c>
      <c r="R118" s="78">
        <f>Q118*C118+O118*Q118/2</f>
        <v>54143.617780872955</v>
      </c>
      <c r="S118" s="79">
        <f>O118+C118+C119</f>
        <v>69.59400177269684</v>
      </c>
      <c r="T118" s="119">
        <f>R118*R2</f>
        <v>105895.71196436475</v>
      </c>
    </row>
    <row r="119" spans="2:20" ht="18">
      <c r="B119" s="19" t="s">
        <v>133</v>
      </c>
      <c r="C119" s="39">
        <v>4.19</v>
      </c>
      <c r="D119" s="6"/>
      <c r="E119" s="6"/>
      <c r="F119" s="6"/>
      <c r="G119" s="6"/>
      <c r="H119" s="6"/>
      <c r="I119" s="6"/>
      <c r="J119" s="15">
        <v>0.3</v>
      </c>
      <c r="K119" s="6"/>
      <c r="L119" s="15">
        <f>C119*J119</f>
        <v>1.2570000000000001</v>
      </c>
      <c r="M119" s="29"/>
      <c r="N119" s="113"/>
      <c r="O119" s="116"/>
      <c r="P119" s="6"/>
      <c r="Q119" s="99">
        <f>R118/S118</f>
        <v>777.9925913401722</v>
      </c>
      <c r="R119" s="81" t="s">
        <v>19</v>
      </c>
      <c r="S119" s="82"/>
      <c r="T119" s="121" t="str">
        <f>R119</f>
        <v> </v>
      </c>
    </row>
    <row r="120" spans="2:20" ht="18">
      <c r="B120" s="17" t="s">
        <v>134</v>
      </c>
      <c r="C120" s="35">
        <v>63.36</v>
      </c>
      <c r="D120" s="12">
        <v>1.01</v>
      </c>
      <c r="E120" s="12">
        <v>1.03</v>
      </c>
      <c r="F120" s="12">
        <v>1</v>
      </c>
      <c r="G120" s="5">
        <v>1.002</v>
      </c>
      <c r="H120" s="5"/>
      <c r="I120" s="5"/>
      <c r="J120" s="5"/>
      <c r="K120" s="16">
        <f>D120*E120*F120*G120</f>
        <v>1.0423806</v>
      </c>
      <c r="L120" s="12">
        <f>C120*K120</f>
        <v>66.045234816</v>
      </c>
      <c r="M120" s="26">
        <f>L120+L121</f>
        <v>67.30223481600001</v>
      </c>
      <c r="N120" s="112">
        <f>(C120+C121)*100/O172</f>
        <v>1.7455637356872815</v>
      </c>
      <c r="O120" s="115">
        <f>N120*Q172/100</f>
        <v>8.642460611761294</v>
      </c>
      <c r="P120" s="12">
        <f>O120+M120</f>
        <v>75.9446954277613</v>
      </c>
      <c r="Q120" s="100">
        <v>900</v>
      </c>
      <c r="R120" s="89">
        <f>Q120*C120+O120*Q120/2</f>
        <v>60913.10727529258</v>
      </c>
      <c r="S120" s="79">
        <f>O120+C120+C121</f>
        <v>76.19246061176129</v>
      </c>
      <c r="T120" s="91" t="s">
        <v>152</v>
      </c>
    </row>
    <row r="121" spans="2:20" ht="18">
      <c r="B121" s="19" t="s">
        <v>135</v>
      </c>
      <c r="C121" s="39">
        <v>4.19</v>
      </c>
      <c r="D121" s="6"/>
      <c r="E121" s="6"/>
      <c r="F121" s="6"/>
      <c r="G121" s="6"/>
      <c r="H121" s="6"/>
      <c r="I121" s="6"/>
      <c r="J121" s="15">
        <v>0.3</v>
      </c>
      <c r="K121" s="6"/>
      <c r="L121" s="15">
        <f>C121*J121</f>
        <v>1.2570000000000001</v>
      </c>
      <c r="M121" s="29"/>
      <c r="N121" s="113"/>
      <c r="O121" s="116"/>
      <c r="P121" s="6"/>
      <c r="Q121" s="102">
        <f>R120/S120</f>
        <v>799.4637105326647</v>
      </c>
      <c r="R121" s="81" t="s">
        <v>19</v>
      </c>
      <c r="S121" s="82"/>
      <c r="T121" s="93" t="s">
        <v>151</v>
      </c>
    </row>
    <row r="122" spans="2:20" ht="18">
      <c r="B122" s="17" t="s">
        <v>136</v>
      </c>
      <c r="C122" s="35">
        <v>128.1</v>
      </c>
      <c r="D122" s="12">
        <v>1.01</v>
      </c>
      <c r="E122" s="12">
        <v>1.03</v>
      </c>
      <c r="F122" s="12">
        <v>1</v>
      </c>
      <c r="G122" s="5">
        <v>1.002</v>
      </c>
      <c r="H122" s="5"/>
      <c r="I122" s="5"/>
      <c r="J122" s="5"/>
      <c r="K122" s="16">
        <f>D122*E122*F122*G122</f>
        <v>1.0423806</v>
      </c>
      <c r="L122" s="12">
        <f>C122*K122</f>
        <v>133.52895486</v>
      </c>
      <c r="M122" s="26">
        <f>L122+L123</f>
        <v>134.84295486</v>
      </c>
      <c r="N122" s="112">
        <f>(C122+C123)*100/O172</f>
        <v>3.4234238890281428</v>
      </c>
      <c r="O122" s="115">
        <f>N122*Q172/100</f>
        <v>16.949714016967228</v>
      </c>
      <c r="P122" s="12">
        <f>O122+M122</f>
        <v>151.7926688769672</v>
      </c>
      <c r="Q122" s="100">
        <v>991</v>
      </c>
      <c r="R122" s="103">
        <f>Q122*C122+O122*Q122/2</f>
        <v>135345.68329540725</v>
      </c>
      <c r="S122" s="98">
        <f>O122+C122+C123</f>
        <v>149.4297140169672</v>
      </c>
      <c r="T122" s="122" t="s">
        <v>154</v>
      </c>
    </row>
    <row r="123" spans="2:20" ht="18">
      <c r="B123" s="21" t="s">
        <v>137</v>
      </c>
      <c r="C123" s="40">
        <v>4.38</v>
      </c>
      <c r="D123" s="3"/>
      <c r="E123" s="3"/>
      <c r="F123" s="3"/>
      <c r="G123" s="3"/>
      <c r="H123" s="3"/>
      <c r="I123" s="3"/>
      <c r="J123" s="20">
        <v>0.3</v>
      </c>
      <c r="K123" s="3"/>
      <c r="L123" s="20">
        <f>C123*J123</f>
        <v>1.3139999999999998</v>
      </c>
      <c r="M123" s="27"/>
      <c r="N123" s="114"/>
      <c r="O123" s="117"/>
      <c r="P123" s="3"/>
      <c r="Q123" s="102">
        <f>R122/S122</f>
        <v>905.7481250351535</v>
      </c>
      <c r="R123" s="106" t="s">
        <v>19</v>
      </c>
      <c r="S123" s="104"/>
      <c r="T123" s="105" t="s">
        <v>153</v>
      </c>
    </row>
    <row r="124" spans="2:20" ht="18">
      <c r="B124" s="17" t="s">
        <v>138</v>
      </c>
      <c r="C124" s="35">
        <v>65.82</v>
      </c>
      <c r="D124" s="12">
        <v>1.01</v>
      </c>
      <c r="E124" s="12">
        <v>1.03</v>
      </c>
      <c r="F124" s="12">
        <v>1</v>
      </c>
      <c r="G124" s="5">
        <v>1.002</v>
      </c>
      <c r="H124" s="5"/>
      <c r="I124" s="5"/>
      <c r="J124" s="5"/>
      <c r="K124" s="16">
        <f>D124*E124*F124*G124</f>
        <v>1.0423806</v>
      </c>
      <c r="L124" s="12">
        <f>C124*K124</f>
        <v>68.609491092</v>
      </c>
      <c r="M124" s="26">
        <f>L124+L125</f>
        <v>71.084491092</v>
      </c>
      <c r="N124" s="112">
        <f>(C124+C125)*100/O172</f>
        <v>1.9140474596944033</v>
      </c>
      <c r="O124" s="115">
        <f>N124*Q172/100</f>
        <v>9.476640377692954</v>
      </c>
      <c r="P124" s="12">
        <f>O124+M124</f>
        <v>80.56113146969295</v>
      </c>
      <c r="Q124" s="100">
        <v>990</v>
      </c>
      <c r="R124" s="78">
        <f>Q124*C124+O124*Q124/2</f>
        <v>69852.73698695801</v>
      </c>
      <c r="S124" s="79">
        <f>O124+C124+C125</f>
        <v>83.54664037769295</v>
      </c>
      <c r="T124" s="119">
        <f>R124*R2</f>
        <v>136620.07858120208</v>
      </c>
    </row>
    <row r="125" spans="2:20" ht="18">
      <c r="B125" s="19" t="s">
        <v>139</v>
      </c>
      <c r="C125" s="39">
        <v>8.25</v>
      </c>
      <c r="D125" s="6"/>
      <c r="E125" s="6"/>
      <c r="F125" s="6"/>
      <c r="G125" s="6"/>
      <c r="H125" s="6"/>
      <c r="I125" s="6"/>
      <c r="J125" s="15">
        <v>0.3</v>
      </c>
      <c r="K125" s="6"/>
      <c r="L125" s="15">
        <f>C125*J125</f>
        <v>2.475</v>
      </c>
      <c r="M125" s="29"/>
      <c r="N125" s="113"/>
      <c r="O125" s="116"/>
      <c r="P125" s="6"/>
      <c r="Q125" s="99">
        <f>R124/S124</f>
        <v>836.092710265448</v>
      </c>
      <c r="R125" s="81" t="s">
        <v>19</v>
      </c>
      <c r="S125" s="82"/>
      <c r="T125" s="121" t="str">
        <f>R125</f>
        <v> </v>
      </c>
    </row>
    <row r="126" spans="2:20" ht="18" customHeight="1">
      <c r="B126" s="17" t="s">
        <v>140</v>
      </c>
      <c r="C126" s="35">
        <v>45.3</v>
      </c>
      <c r="D126" s="12">
        <v>1.01</v>
      </c>
      <c r="E126" s="12">
        <v>1.03</v>
      </c>
      <c r="F126" s="12">
        <v>1</v>
      </c>
      <c r="G126" s="5">
        <v>1.002</v>
      </c>
      <c r="H126" s="5"/>
      <c r="I126" s="5"/>
      <c r="J126" s="5"/>
      <c r="K126" s="16">
        <f>D126*E126*F126*G126</f>
        <v>1.0423806</v>
      </c>
      <c r="L126" s="12">
        <f>C126*K126</f>
        <v>47.219841179999996</v>
      </c>
      <c r="M126" s="26">
        <f>L126+L127</f>
        <v>49.616841179999994</v>
      </c>
      <c r="N126" s="112">
        <f>(C126+C127)*100/O172</f>
        <v>1.3770701920766135</v>
      </c>
      <c r="O126" s="115">
        <f>N126*Q172/100</f>
        <v>6.818012227990517</v>
      </c>
      <c r="P126" s="12">
        <f>O126+M126</f>
        <v>56.43485340799051</v>
      </c>
      <c r="Q126" s="100">
        <v>990</v>
      </c>
      <c r="R126" s="78">
        <f>Q126*C126+O126*Q126/2</f>
        <v>48221.916052855304</v>
      </c>
      <c r="S126" s="79">
        <f>O126+C126+C127</f>
        <v>60.108012227990514</v>
      </c>
      <c r="T126" s="119">
        <f>R126*R2</f>
        <v>94313.87007365598</v>
      </c>
    </row>
    <row r="127" spans="2:20" ht="15.75" customHeight="1">
      <c r="B127" s="19" t="s">
        <v>141</v>
      </c>
      <c r="C127" s="39">
        <v>7.99</v>
      </c>
      <c r="D127" s="6"/>
      <c r="E127" s="6"/>
      <c r="F127" s="6"/>
      <c r="G127" s="6"/>
      <c r="H127" s="6"/>
      <c r="I127" s="6"/>
      <c r="J127" s="15">
        <v>0.3</v>
      </c>
      <c r="K127" s="6"/>
      <c r="L127" s="15">
        <f>C127*J127</f>
        <v>2.397</v>
      </c>
      <c r="M127" s="29"/>
      <c r="N127" s="113"/>
      <c r="O127" s="116"/>
      <c r="P127" s="6"/>
      <c r="Q127" s="99">
        <f>R126/S126</f>
        <v>802.2543794985087</v>
      </c>
      <c r="R127" s="81" t="s">
        <v>19</v>
      </c>
      <c r="S127" s="82"/>
      <c r="T127" s="121" t="str">
        <f>R127</f>
        <v> </v>
      </c>
    </row>
    <row r="128" spans="2:20" ht="18" customHeight="1">
      <c r="B128" s="17" t="s">
        <v>142</v>
      </c>
      <c r="C128" s="35">
        <v>45.3</v>
      </c>
      <c r="D128" s="12">
        <v>1.01</v>
      </c>
      <c r="E128" s="12">
        <v>1.03</v>
      </c>
      <c r="F128" s="12">
        <v>1</v>
      </c>
      <c r="G128" s="5">
        <v>1.002</v>
      </c>
      <c r="H128" s="5"/>
      <c r="I128" s="5"/>
      <c r="J128" s="5"/>
      <c r="K128" s="16">
        <f>D128*E128*F128*G128</f>
        <v>1.0423806</v>
      </c>
      <c r="L128" s="12">
        <f>C128*K128</f>
        <v>47.219841179999996</v>
      </c>
      <c r="M128" s="26">
        <f>L128+L129</f>
        <v>49.247841179999995</v>
      </c>
      <c r="N128" s="112">
        <f>(C128+C129)*100/O172</f>
        <v>1.3452856858605458</v>
      </c>
      <c r="O128" s="115">
        <f>N128*Q172/100</f>
        <v>6.660643959264144</v>
      </c>
      <c r="P128" s="12">
        <f>O128+M128</f>
        <v>55.90848513926414</v>
      </c>
      <c r="Q128" s="100">
        <v>991</v>
      </c>
      <c r="R128" s="89">
        <f>Q128*C128+O128*Q128/2</f>
        <v>48192.649081815376</v>
      </c>
      <c r="S128" s="79">
        <f>O128+C128+C129</f>
        <v>58.72064395926414</v>
      </c>
      <c r="T128" s="91" t="s">
        <v>152</v>
      </c>
    </row>
    <row r="129" spans="2:20" ht="18">
      <c r="B129" s="19" t="s">
        <v>143</v>
      </c>
      <c r="C129" s="39">
        <v>6.76</v>
      </c>
      <c r="D129" s="6"/>
      <c r="E129" s="6"/>
      <c r="F129" s="6"/>
      <c r="G129" s="6"/>
      <c r="H129" s="6"/>
      <c r="I129" s="6"/>
      <c r="J129" s="15">
        <v>0.3</v>
      </c>
      <c r="K129" s="6"/>
      <c r="L129" s="15">
        <f>C129*J129</f>
        <v>2.028</v>
      </c>
      <c r="M129" s="29"/>
      <c r="N129" s="113"/>
      <c r="O129" s="116"/>
      <c r="P129" s="6"/>
      <c r="Q129" s="102">
        <f>R128/S128</f>
        <v>820.7105003011841</v>
      </c>
      <c r="R129" s="81" t="s">
        <v>19</v>
      </c>
      <c r="S129" s="82"/>
      <c r="T129" s="93" t="s">
        <v>151</v>
      </c>
    </row>
    <row r="130" spans="2:20" ht="18" customHeight="1">
      <c r="B130" s="17" t="s">
        <v>144</v>
      </c>
      <c r="C130" s="35">
        <v>45.3</v>
      </c>
      <c r="D130" s="12">
        <v>1.01</v>
      </c>
      <c r="E130" s="12">
        <v>1.03</v>
      </c>
      <c r="F130" s="12">
        <v>1</v>
      </c>
      <c r="G130" s="5">
        <v>1.002</v>
      </c>
      <c r="H130" s="5"/>
      <c r="I130" s="5"/>
      <c r="J130" s="5"/>
      <c r="K130" s="16">
        <f>D130*E130*F130*G130</f>
        <v>1.0423806</v>
      </c>
      <c r="L130" s="12">
        <f>C130*K130</f>
        <v>47.219841179999996</v>
      </c>
      <c r="M130" s="26">
        <f>L130+L131</f>
        <v>49.32584118</v>
      </c>
      <c r="N130" s="112">
        <f>(C130+C131)*100/O172</f>
        <v>1.3520043619712592</v>
      </c>
      <c r="O130" s="115">
        <f>N130*Q172/100</f>
        <v>6.693908796555897</v>
      </c>
      <c r="P130" s="12">
        <f>O130+M130</f>
        <v>56.01974997655589</v>
      </c>
      <c r="Q130" s="100">
        <v>991</v>
      </c>
      <c r="R130" s="89">
        <f>Q130*C130+O130*Q130/2</f>
        <v>48209.13180869344</v>
      </c>
      <c r="S130" s="79">
        <f>O130+C130+C131</f>
        <v>59.013908796555896</v>
      </c>
      <c r="T130" s="91" t="s">
        <v>152</v>
      </c>
    </row>
    <row r="131" spans="2:20" ht="18">
      <c r="B131" s="21" t="s">
        <v>145</v>
      </c>
      <c r="C131" s="40">
        <v>7.02</v>
      </c>
      <c r="D131" s="3"/>
      <c r="E131" s="3"/>
      <c r="F131" s="3"/>
      <c r="G131" s="3"/>
      <c r="H131" s="3"/>
      <c r="I131" s="3"/>
      <c r="J131" s="20">
        <v>0.3</v>
      </c>
      <c r="K131" s="3"/>
      <c r="L131" s="20">
        <f>C131*J131</f>
        <v>2.106</v>
      </c>
      <c r="M131" s="27"/>
      <c r="N131" s="114"/>
      <c r="O131" s="117"/>
      <c r="P131" s="3"/>
      <c r="Q131" s="102">
        <f>R130/S130</f>
        <v>816.9113483888898</v>
      </c>
      <c r="R131" s="81" t="s">
        <v>19</v>
      </c>
      <c r="S131" s="82"/>
      <c r="T131" s="93" t="s">
        <v>151</v>
      </c>
    </row>
    <row r="132" spans="2:20" ht="23.25" customHeight="1">
      <c r="B132" s="18" t="s">
        <v>31</v>
      </c>
      <c r="C132" s="35">
        <v>20.85</v>
      </c>
      <c r="D132" s="12" t="s">
        <v>19</v>
      </c>
      <c r="E132" s="12" t="s">
        <v>19</v>
      </c>
      <c r="F132" s="12" t="s">
        <v>19</v>
      </c>
      <c r="G132" s="12">
        <v>1.02</v>
      </c>
      <c r="H132" s="12">
        <v>0.8</v>
      </c>
      <c r="I132" s="5"/>
      <c r="J132" s="5"/>
      <c r="K132" s="16">
        <f>G132*H132</f>
        <v>0.8160000000000001</v>
      </c>
      <c r="L132" s="12">
        <f>C132</f>
        <v>20.85</v>
      </c>
      <c r="M132" s="26">
        <f>C132*K132</f>
        <v>17.013600000000004</v>
      </c>
      <c r="N132" s="112">
        <f>C132*100/O172</f>
        <v>0.5387861419552897</v>
      </c>
      <c r="O132" s="115">
        <f>N132*Q172/100</f>
        <v>2.667584067434833</v>
      </c>
      <c r="P132" s="12">
        <f>O132+M132</f>
        <v>19.681184067434838</v>
      </c>
      <c r="Q132" s="100">
        <v>440</v>
      </c>
      <c r="R132" s="103">
        <f>Q132*C132+O132*Q132/2</f>
        <v>9760.868494835664</v>
      </c>
      <c r="S132" s="98">
        <f>O132+C132</f>
        <v>23.517584067434836</v>
      </c>
      <c r="T132" s="122" t="s">
        <v>154</v>
      </c>
    </row>
    <row r="133" spans="2:20" ht="23.25" customHeight="1">
      <c r="B133" s="18"/>
      <c r="C133" s="35"/>
      <c r="D133" s="12"/>
      <c r="E133" s="12"/>
      <c r="F133" s="12"/>
      <c r="G133" s="12"/>
      <c r="H133" s="12"/>
      <c r="I133" s="5"/>
      <c r="J133" s="5"/>
      <c r="K133" s="16"/>
      <c r="L133" s="12"/>
      <c r="M133" s="26"/>
      <c r="N133" s="112"/>
      <c r="O133" s="115"/>
      <c r="P133" s="12"/>
      <c r="Q133" s="102">
        <f>R132/S132</f>
        <v>415.0455449355315</v>
      </c>
      <c r="R133" s="93" t="s">
        <v>19</v>
      </c>
      <c r="S133" s="104"/>
      <c r="T133" s="105" t="s">
        <v>153</v>
      </c>
    </row>
    <row r="134" spans="2:20" ht="23.25" customHeight="1">
      <c r="B134" s="18" t="s">
        <v>32</v>
      </c>
      <c r="C134" s="35">
        <v>23.68</v>
      </c>
      <c r="D134" s="12" t="s">
        <v>19</v>
      </c>
      <c r="E134" s="12" t="s">
        <v>19</v>
      </c>
      <c r="F134" s="12" t="s">
        <v>19</v>
      </c>
      <c r="G134" s="12">
        <v>1.02</v>
      </c>
      <c r="H134" s="12">
        <v>0.8</v>
      </c>
      <c r="I134" s="5"/>
      <c r="J134" s="5"/>
      <c r="K134" s="16">
        <f>G134*H134</f>
        <v>0.8160000000000001</v>
      </c>
      <c r="L134" s="12">
        <f>C134</f>
        <v>23.68</v>
      </c>
      <c r="M134" s="26">
        <f>C134*K134</f>
        <v>19.32288</v>
      </c>
      <c r="N134" s="112">
        <f>C134*100/O172</f>
        <v>0.6119163473142092</v>
      </c>
      <c r="O134" s="115">
        <f>N134*Q172/100</f>
        <v>3.0296590271873796</v>
      </c>
      <c r="P134" s="12">
        <f>O134+M134</f>
        <v>22.35253902718738</v>
      </c>
      <c r="Q134" s="100">
        <v>440</v>
      </c>
      <c r="R134" s="103">
        <f>Q134*C134+O134*Q134/2</f>
        <v>11085.724985981224</v>
      </c>
      <c r="S134" s="98">
        <f>O134+C134</f>
        <v>26.709659027187378</v>
      </c>
      <c r="T134" s="122" t="s">
        <v>154</v>
      </c>
    </row>
    <row r="135" spans="2:20" ht="23.25" customHeight="1">
      <c r="B135" s="18"/>
      <c r="C135" s="35"/>
      <c r="D135" s="12"/>
      <c r="E135" s="12"/>
      <c r="F135" s="12"/>
      <c r="G135" s="12"/>
      <c r="H135" s="12"/>
      <c r="I135" s="5"/>
      <c r="J135" s="5"/>
      <c r="K135" s="16"/>
      <c r="L135" s="12"/>
      <c r="M135" s="26"/>
      <c r="N135" s="112"/>
      <c r="O135" s="115"/>
      <c r="P135" s="12"/>
      <c r="Q135" s="102">
        <f>R134/S134</f>
        <v>415.0455449355315</v>
      </c>
      <c r="R135" s="93" t="s">
        <v>19</v>
      </c>
      <c r="S135" s="104"/>
      <c r="T135" s="105" t="s">
        <v>153</v>
      </c>
    </row>
    <row r="136" spans="2:20" ht="23.25" customHeight="1">
      <c r="B136" s="18" t="s">
        <v>33</v>
      </c>
      <c r="C136" s="35">
        <v>20.16</v>
      </c>
      <c r="D136" s="12" t="s">
        <v>19</v>
      </c>
      <c r="E136" s="12" t="s">
        <v>19</v>
      </c>
      <c r="F136" s="12" t="s">
        <v>19</v>
      </c>
      <c r="G136" s="12">
        <v>1.02</v>
      </c>
      <c r="H136" s="12">
        <v>0.8</v>
      </c>
      <c r="I136" s="5"/>
      <c r="J136" s="5"/>
      <c r="K136" s="16">
        <f>G136*H136</f>
        <v>0.8160000000000001</v>
      </c>
      <c r="L136" s="12">
        <f>C136</f>
        <v>20.16</v>
      </c>
      <c r="M136" s="26">
        <f>C136*K136</f>
        <v>16.450560000000003</v>
      </c>
      <c r="N136" s="112">
        <f>C136*100/O172</f>
        <v>0.5209558091999348</v>
      </c>
      <c r="O136" s="115">
        <f>N136*Q172/100</f>
        <v>2.5793043069297954</v>
      </c>
      <c r="P136" s="12">
        <f>O136+M136</f>
        <v>19.0298643069298</v>
      </c>
      <c r="Q136" s="100">
        <v>440</v>
      </c>
      <c r="R136" s="78">
        <f>Q136*C136+O136*Q136/2</f>
        <v>9437.846947524555</v>
      </c>
      <c r="S136" s="79">
        <f>O136+C136</f>
        <v>22.739304306929796</v>
      </c>
      <c r="T136" s="119">
        <f>R136*R2</f>
        <v>18458.82419537695</v>
      </c>
    </row>
    <row r="137" spans="2:20" ht="23.25" customHeight="1">
      <c r="B137" s="18"/>
      <c r="C137" s="35"/>
      <c r="D137" s="12"/>
      <c r="E137" s="12"/>
      <c r="F137" s="12"/>
      <c r="G137" s="12"/>
      <c r="H137" s="12"/>
      <c r="I137" s="5"/>
      <c r="J137" s="5"/>
      <c r="K137" s="16"/>
      <c r="L137" s="12"/>
      <c r="M137" s="26"/>
      <c r="N137" s="112"/>
      <c r="O137" s="115"/>
      <c r="P137" s="12"/>
      <c r="Q137" s="99">
        <f>R136/S136</f>
        <v>415.04554493553144</v>
      </c>
      <c r="R137" s="81" t="s">
        <v>19</v>
      </c>
      <c r="S137" s="82"/>
      <c r="T137" s="121" t="str">
        <f>R137</f>
        <v> </v>
      </c>
    </row>
    <row r="138" spans="2:20" ht="23.25" customHeight="1">
      <c r="B138" s="18" t="s">
        <v>34</v>
      </c>
      <c r="C138" s="35">
        <v>18.72</v>
      </c>
      <c r="D138" s="12" t="s">
        <v>19</v>
      </c>
      <c r="E138" s="12" t="s">
        <v>19</v>
      </c>
      <c r="F138" s="12" t="s">
        <v>19</v>
      </c>
      <c r="G138" s="12">
        <v>1.02</v>
      </c>
      <c r="H138" s="12">
        <v>0.8</v>
      </c>
      <c r="I138" s="5"/>
      <c r="J138" s="5"/>
      <c r="K138" s="16">
        <f>G138*H138</f>
        <v>0.8160000000000001</v>
      </c>
      <c r="L138" s="12">
        <f>C138</f>
        <v>18.72</v>
      </c>
      <c r="M138" s="26">
        <f>C138*K138</f>
        <v>15.27552</v>
      </c>
      <c r="N138" s="112">
        <f>C138*100/O172</f>
        <v>0.48374467997136805</v>
      </c>
      <c r="O138" s="115">
        <f>N138*Q172/100</f>
        <v>2.395068285006239</v>
      </c>
      <c r="P138" s="12">
        <f>O138+M138</f>
        <v>17.67058828500624</v>
      </c>
      <c r="Q138" s="100">
        <v>440</v>
      </c>
      <c r="R138" s="78">
        <f>Q138*C138+O138*Q138/2</f>
        <v>8763.715022701372</v>
      </c>
      <c r="S138" s="79">
        <f>O138+C138</f>
        <v>21.115068285006238</v>
      </c>
      <c r="T138" s="119">
        <f>R138*R2</f>
        <v>17140.336752850024</v>
      </c>
    </row>
    <row r="139" spans="2:20" ht="23.25" customHeight="1">
      <c r="B139" s="18"/>
      <c r="C139" s="35"/>
      <c r="D139" s="12"/>
      <c r="E139" s="12"/>
      <c r="F139" s="12"/>
      <c r="G139" s="12"/>
      <c r="H139" s="12"/>
      <c r="I139" s="5"/>
      <c r="J139" s="5"/>
      <c r="K139" s="16"/>
      <c r="L139" s="12"/>
      <c r="M139" s="26"/>
      <c r="N139" s="112"/>
      <c r="O139" s="115"/>
      <c r="P139" s="12"/>
      <c r="Q139" s="99">
        <f>R138/S138</f>
        <v>415.04554493553144</v>
      </c>
      <c r="R139" s="81" t="s">
        <v>19</v>
      </c>
      <c r="S139" s="82"/>
      <c r="T139" s="121" t="str">
        <f>R139</f>
        <v> </v>
      </c>
    </row>
    <row r="140" spans="2:20" ht="23.25" customHeight="1">
      <c r="B140" s="18" t="s">
        <v>35</v>
      </c>
      <c r="C140" s="35">
        <v>18.72</v>
      </c>
      <c r="D140" s="12" t="s">
        <v>19</v>
      </c>
      <c r="E140" s="12" t="s">
        <v>19</v>
      </c>
      <c r="F140" s="12" t="s">
        <v>19</v>
      </c>
      <c r="G140" s="12">
        <v>1.02</v>
      </c>
      <c r="H140" s="12">
        <v>0.8</v>
      </c>
      <c r="I140" s="5"/>
      <c r="J140" s="5"/>
      <c r="K140" s="16">
        <f>G140*H140</f>
        <v>0.8160000000000001</v>
      </c>
      <c r="L140" s="12">
        <f>C140</f>
        <v>18.72</v>
      </c>
      <c r="M140" s="26">
        <f>C140*K140</f>
        <v>15.27552</v>
      </c>
      <c r="N140" s="112">
        <f>C140*100/O172</f>
        <v>0.48374467997136805</v>
      </c>
      <c r="O140" s="115">
        <f>N140*Q172/100</f>
        <v>2.395068285006239</v>
      </c>
      <c r="P140" s="12">
        <f>O140+M140</f>
        <v>17.67058828500624</v>
      </c>
      <c r="Q140" s="100">
        <v>440</v>
      </c>
      <c r="R140" s="78">
        <f>Q140*C140+O140*Q140/2</f>
        <v>8763.715022701372</v>
      </c>
      <c r="S140" s="79">
        <f>O140+C140</f>
        <v>21.115068285006238</v>
      </c>
      <c r="T140" s="119">
        <f>R140*R2</f>
        <v>17140.336752850024</v>
      </c>
    </row>
    <row r="141" spans="2:20" ht="23.25" customHeight="1">
      <c r="B141" s="18"/>
      <c r="C141" s="35"/>
      <c r="D141" s="12"/>
      <c r="E141" s="12"/>
      <c r="F141" s="12"/>
      <c r="G141" s="12"/>
      <c r="H141" s="12"/>
      <c r="I141" s="5"/>
      <c r="J141" s="5"/>
      <c r="K141" s="16"/>
      <c r="L141" s="12"/>
      <c r="M141" s="26"/>
      <c r="N141" s="112"/>
      <c r="O141" s="115"/>
      <c r="P141" s="12"/>
      <c r="Q141" s="99">
        <f>R140/S140</f>
        <v>415.04554493553144</v>
      </c>
      <c r="R141" s="81" t="s">
        <v>19</v>
      </c>
      <c r="S141" s="82"/>
      <c r="T141" s="121" t="str">
        <f>R141</f>
        <v> </v>
      </c>
    </row>
    <row r="142" spans="2:20" ht="23.25" customHeight="1">
      <c r="B142" s="18" t="s">
        <v>36</v>
      </c>
      <c r="C142" s="35">
        <v>17.28</v>
      </c>
      <c r="D142" s="12" t="s">
        <v>19</v>
      </c>
      <c r="E142" s="12" t="s">
        <v>19</v>
      </c>
      <c r="F142" s="12" t="s">
        <v>19</v>
      </c>
      <c r="G142" s="12">
        <v>1.02</v>
      </c>
      <c r="H142" s="12">
        <v>0.8</v>
      </c>
      <c r="I142" s="5"/>
      <c r="J142" s="5"/>
      <c r="K142" s="16">
        <f>G142*H142</f>
        <v>0.8160000000000001</v>
      </c>
      <c r="L142" s="12">
        <f>C142</f>
        <v>17.28</v>
      </c>
      <c r="M142" s="26">
        <f>C142*K142</f>
        <v>14.100480000000003</v>
      </c>
      <c r="N142" s="112">
        <f>C142*100/O172</f>
        <v>0.44653355074280127</v>
      </c>
      <c r="O142" s="115">
        <f>N142*Q172/100</f>
        <v>2.2108322630826818</v>
      </c>
      <c r="P142" s="12">
        <f>O142+M142</f>
        <v>16.311312263082684</v>
      </c>
      <c r="Q142" s="100">
        <v>440</v>
      </c>
      <c r="R142" s="78">
        <f>Q142*C142+O142*Q142/2</f>
        <v>8089.5830978781905</v>
      </c>
      <c r="S142" s="79">
        <f>O142+C142</f>
        <v>19.490832263082684</v>
      </c>
      <c r="T142" s="119">
        <f>R142*R2</f>
        <v>15821.849310323101</v>
      </c>
    </row>
    <row r="143" spans="2:20" ht="23.25" customHeight="1">
      <c r="B143" s="18"/>
      <c r="C143" s="35"/>
      <c r="D143" s="12"/>
      <c r="E143" s="12"/>
      <c r="F143" s="12"/>
      <c r="G143" s="12"/>
      <c r="H143" s="12"/>
      <c r="I143" s="5"/>
      <c r="J143" s="5"/>
      <c r="K143" s="16"/>
      <c r="L143" s="12"/>
      <c r="M143" s="26"/>
      <c r="N143" s="112"/>
      <c r="O143" s="115"/>
      <c r="P143" s="12"/>
      <c r="Q143" s="101">
        <f>R142/S142</f>
        <v>415.0455449355315</v>
      </c>
      <c r="R143" s="81" t="s">
        <v>19</v>
      </c>
      <c r="S143" s="82"/>
      <c r="T143" s="121" t="str">
        <f>R143</f>
        <v> </v>
      </c>
    </row>
    <row r="144" spans="2:20" ht="23.25" customHeight="1">
      <c r="B144" s="18"/>
      <c r="C144" s="35"/>
      <c r="D144" s="12"/>
      <c r="E144" s="12"/>
      <c r="F144" s="12"/>
      <c r="G144" s="12"/>
      <c r="H144" s="12"/>
      <c r="I144" s="5"/>
      <c r="J144" s="5"/>
      <c r="K144" s="16"/>
      <c r="L144" s="12"/>
      <c r="M144" s="26"/>
      <c r="N144" s="112"/>
      <c r="O144" s="115"/>
      <c r="P144" s="12"/>
      <c r="Q144" s="76"/>
      <c r="R144" s="76"/>
      <c r="S144" s="77"/>
      <c r="T144" s="76"/>
    </row>
    <row r="145" spans="2:22" s="13" customFormat="1" ht="14.25" customHeight="1">
      <c r="B145" s="44" t="s">
        <v>23</v>
      </c>
      <c r="C145" s="60" t="s">
        <v>22</v>
      </c>
      <c r="D145" s="134" t="s">
        <v>2</v>
      </c>
      <c r="E145" s="135"/>
      <c r="F145" s="135"/>
      <c r="G145" s="135"/>
      <c r="H145" s="135"/>
      <c r="I145" s="135"/>
      <c r="J145" s="135"/>
      <c r="K145" s="136"/>
      <c r="L145" s="134" t="s">
        <v>26</v>
      </c>
      <c r="M145" s="136"/>
      <c r="N145" s="149" t="s">
        <v>157</v>
      </c>
      <c r="O145" s="150"/>
      <c r="P145" s="54" t="s">
        <v>15</v>
      </c>
      <c r="Q145" s="44" t="s">
        <v>17</v>
      </c>
      <c r="R145" s="44" t="s">
        <v>18</v>
      </c>
      <c r="S145" s="147" t="s">
        <v>20</v>
      </c>
      <c r="T145" s="148"/>
      <c r="U145" s="30"/>
      <c r="V145" s="30"/>
    </row>
    <row r="146" spans="2:20" ht="12" customHeight="1">
      <c r="B146" s="7" t="s">
        <v>1</v>
      </c>
      <c r="C146" s="37" t="s">
        <v>24</v>
      </c>
      <c r="D146" s="58" t="s">
        <v>3</v>
      </c>
      <c r="E146" s="58" t="s">
        <v>4</v>
      </c>
      <c r="F146" s="58" t="s">
        <v>5</v>
      </c>
      <c r="G146" s="58" t="s">
        <v>6</v>
      </c>
      <c r="H146" s="58" t="s">
        <v>7</v>
      </c>
      <c r="I146" s="58" t="s">
        <v>8</v>
      </c>
      <c r="J146" s="58" t="s">
        <v>9</v>
      </c>
      <c r="K146" s="58" t="s">
        <v>10</v>
      </c>
      <c r="L146" s="9" t="s">
        <v>28</v>
      </c>
      <c r="M146" s="9" t="s">
        <v>12</v>
      </c>
      <c r="N146" s="151"/>
      <c r="O146" s="152"/>
      <c r="P146" s="33" t="s">
        <v>16</v>
      </c>
      <c r="Q146" s="9" t="s">
        <v>14</v>
      </c>
      <c r="R146" s="6"/>
      <c r="S146" s="59" t="s">
        <v>14</v>
      </c>
      <c r="T146" s="9" t="s">
        <v>29</v>
      </c>
    </row>
    <row r="147" spans="2:20" ht="15.75">
      <c r="B147" s="3"/>
      <c r="C147" s="25" t="s">
        <v>25</v>
      </c>
      <c r="D147" s="3"/>
      <c r="E147" s="3"/>
      <c r="F147" s="3"/>
      <c r="G147" s="3"/>
      <c r="H147" s="3"/>
      <c r="I147" s="3"/>
      <c r="J147" s="3"/>
      <c r="K147" s="3"/>
      <c r="L147" s="10" t="s">
        <v>11</v>
      </c>
      <c r="M147" s="27"/>
      <c r="N147" s="4" t="s">
        <v>13</v>
      </c>
      <c r="O147" s="4" t="s">
        <v>14</v>
      </c>
      <c r="P147" s="34" t="s">
        <v>14</v>
      </c>
      <c r="Q147" s="21" t="s">
        <v>156</v>
      </c>
      <c r="R147" s="21" t="s">
        <v>160</v>
      </c>
      <c r="S147" s="53" t="s">
        <v>21</v>
      </c>
      <c r="T147" s="10" t="s">
        <v>27</v>
      </c>
    </row>
    <row r="148" spans="2:20" s="1" customFormat="1" ht="15.75">
      <c r="B148" s="4">
        <v>1</v>
      </c>
      <c r="C148" s="25">
        <v>2</v>
      </c>
      <c r="D148" s="4">
        <v>3</v>
      </c>
      <c r="E148" s="4">
        <v>4</v>
      </c>
      <c r="F148" s="4">
        <v>5</v>
      </c>
      <c r="G148" s="4">
        <v>6</v>
      </c>
      <c r="H148" s="4">
        <v>7</v>
      </c>
      <c r="I148" s="4">
        <v>8</v>
      </c>
      <c r="J148" s="4">
        <v>9</v>
      </c>
      <c r="K148" s="4">
        <v>10</v>
      </c>
      <c r="L148" s="4">
        <v>11</v>
      </c>
      <c r="M148" s="28">
        <v>12</v>
      </c>
      <c r="N148" s="4">
        <v>13</v>
      </c>
      <c r="O148" s="4">
        <v>14</v>
      </c>
      <c r="P148" s="4">
        <v>15</v>
      </c>
      <c r="Q148" s="4">
        <v>16</v>
      </c>
      <c r="R148" s="4">
        <v>17</v>
      </c>
      <c r="S148" s="2">
        <v>20</v>
      </c>
      <c r="T148" s="2">
        <v>21</v>
      </c>
    </row>
    <row r="149" spans="2:20" ht="23.25" customHeight="1">
      <c r="B149" s="18" t="s">
        <v>37</v>
      </c>
      <c r="C149" s="35">
        <v>18.72</v>
      </c>
      <c r="D149" s="12" t="s">
        <v>19</v>
      </c>
      <c r="E149" s="12" t="s">
        <v>19</v>
      </c>
      <c r="F149" s="12" t="s">
        <v>19</v>
      </c>
      <c r="G149" s="12">
        <v>1.02</v>
      </c>
      <c r="H149" s="12">
        <v>0.8</v>
      </c>
      <c r="I149" s="5"/>
      <c r="J149" s="5"/>
      <c r="K149" s="16">
        <f>G149*H149</f>
        <v>0.8160000000000001</v>
      </c>
      <c r="L149" s="12">
        <f>C149</f>
        <v>18.72</v>
      </c>
      <c r="M149" s="26">
        <f>C149*K149</f>
        <v>15.27552</v>
      </c>
      <c r="N149" s="16">
        <f>C149*100/O172</f>
        <v>0.48374467997136805</v>
      </c>
      <c r="O149" s="12">
        <f>N149*Q172/100</f>
        <v>2.395068285006239</v>
      </c>
      <c r="P149" s="12">
        <f>O149+M149</f>
        <v>17.67058828500624</v>
      </c>
      <c r="Q149" s="100">
        <v>440</v>
      </c>
      <c r="R149" s="78">
        <f>Q149*C149+O149*Q149/2</f>
        <v>8763.715022701372</v>
      </c>
      <c r="S149" s="79">
        <f>O149+C149</f>
        <v>21.115068285006238</v>
      </c>
      <c r="T149" s="119">
        <f>R149*R2</f>
        <v>17140.336752850024</v>
      </c>
    </row>
    <row r="150" spans="2:20" ht="23.25" customHeight="1">
      <c r="B150" s="18"/>
      <c r="C150" s="35"/>
      <c r="D150" s="12"/>
      <c r="E150" s="12"/>
      <c r="F150" s="12"/>
      <c r="G150" s="12"/>
      <c r="H150" s="12"/>
      <c r="I150" s="5"/>
      <c r="J150" s="5"/>
      <c r="K150" s="16"/>
      <c r="L150" s="12"/>
      <c r="M150" s="26"/>
      <c r="N150" s="16"/>
      <c r="O150" s="12"/>
      <c r="P150" s="12"/>
      <c r="Q150" s="99">
        <f>R149/S149</f>
        <v>415.04554493553144</v>
      </c>
      <c r="R150" s="81" t="s">
        <v>19</v>
      </c>
      <c r="S150" s="82"/>
      <c r="T150" s="121" t="str">
        <f>R150</f>
        <v> </v>
      </c>
    </row>
    <row r="151" spans="2:20" ht="23.25" customHeight="1">
      <c r="B151" s="18" t="s">
        <v>38</v>
      </c>
      <c r="C151" s="35">
        <v>18.72</v>
      </c>
      <c r="D151" s="12" t="s">
        <v>19</v>
      </c>
      <c r="E151" s="12" t="s">
        <v>19</v>
      </c>
      <c r="F151" s="12" t="s">
        <v>19</v>
      </c>
      <c r="G151" s="12">
        <v>1.02</v>
      </c>
      <c r="H151" s="12">
        <v>0.8</v>
      </c>
      <c r="I151" s="5"/>
      <c r="J151" s="5"/>
      <c r="K151" s="16">
        <f>G151*H151</f>
        <v>0.8160000000000001</v>
      </c>
      <c r="L151" s="12">
        <f>C151</f>
        <v>18.72</v>
      </c>
      <c r="M151" s="26">
        <f>C151*K151</f>
        <v>15.27552</v>
      </c>
      <c r="N151" s="16">
        <f>C151*100/O172</f>
        <v>0.48374467997136805</v>
      </c>
      <c r="O151" s="12">
        <f>N151*Q172/100</f>
        <v>2.395068285006239</v>
      </c>
      <c r="P151" s="12">
        <f>O151+M151</f>
        <v>17.67058828500624</v>
      </c>
      <c r="Q151" s="100">
        <v>440</v>
      </c>
      <c r="R151" s="78">
        <f>Q151*C151+O151*Q151/2</f>
        <v>8763.715022701372</v>
      </c>
      <c r="S151" s="79">
        <f>O151+C151</f>
        <v>21.115068285006238</v>
      </c>
      <c r="T151" s="119">
        <f>R151*R2</f>
        <v>17140.336752850024</v>
      </c>
    </row>
    <row r="152" spans="2:20" ht="23.25" customHeight="1">
      <c r="B152" s="18"/>
      <c r="C152" s="35"/>
      <c r="D152" s="12"/>
      <c r="E152" s="12"/>
      <c r="F152" s="12"/>
      <c r="G152" s="12"/>
      <c r="H152" s="12"/>
      <c r="I152" s="5"/>
      <c r="J152" s="5"/>
      <c r="K152" s="16"/>
      <c r="L152" s="12"/>
      <c r="M152" s="26"/>
      <c r="N152" s="16"/>
      <c r="O152" s="12"/>
      <c r="P152" s="12"/>
      <c r="Q152" s="99">
        <f>R151/S151</f>
        <v>415.04554493553144</v>
      </c>
      <c r="R152" s="81" t="s">
        <v>19</v>
      </c>
      <c r="S152" s="82"/>
      <c r="T152" s="121" t="str">
        <f>R152</f>
        <v> </v>
      </c>
    </row>
    <row r="153" spans="2:20" ht="23.25" customHeight="1">
      <c r="B153" s="18" t="s">
        <v>39</v>
      </c>
      <c r="C153" s="35">
        <v>18.06</v>
      </c>
      <c r="D153" s="12" t="s">
        <v>19</v>
      </c>
      <c r="E153" s="12" t="s">
        <v>19</v>
      </c>
      <c r="F153" s="12" t="s">
        <v>19</v>
      </c>
      <c r="G153" s="12">
        <v>1.02</v>
      </c>
      <c r="H153" s="12">
        <v>0.8</v>
      </c>
      <c r="I153" s="5"/>
      <c r="J153" s="5"/>
      <c r="K153" s="16">
        <f>G153*H153</f>
        <v>0.8160000000000001</v>
      </c>
      <c r="L153" s="12">
        <f>C153</f>
        <v>18.06</v>
      </c>
      <c r="M153" s="26">
        <f>C153*K153</f>
        <v>14.73696</v>
      </c>
      <c r="N153" s="16">
        <f>C153*100/O172</f>
        <v>0.4666895790749416</v>
      </c>
      <c r="O153" s="12">
        <f>N153*Q172/100</f>
        <v>2.3106267749579414</v>
      </c>
      <c r="P153" s="12">
        <f>O153+M153</f>
        <v>17.047586774957942</v>
      </c>
      <c r="Q153" s="100">
        <v>440</v>
      </c>
      <c r="R153" s="78">
        <f>Q153*C153+O153*Q153/2</f>
        <v>8454.737890490747</v>
      </c>
      <c r="S153" s="79">
        <f>O153+C153</f>
        <v>20.37062677495794</v>
      </c>
      <c r="T153" s="119">
        <f>R153*R2</f>
        <v>16536.030008358517</v>
      </c>
    </row>
    <row r="154" spans="2:20" ht="23.25" customHeight="1">
      <c r="B154" s="18"/>
      <c r="C154" s="35"/>
      <c r="D154" s="12"/>
      <c r="E154" s="12"/>
      <c r="F154" s="12"/>
      <c r="G154" s="12"/>
      <c r="H154" s="12"/>
      <c r="I154" s="5"/>
      <c r="J154" s="5"/>
      <c r="K154" s="16"/>
      <c r="L154" s="12"/>
      <c r="M154" s="26"/>
      <c r="N154" s="16"/>
      <c r="O154" s="12"/>
      <c r="P154" s="12"/>
      <c r="Q154" s="99">
        <f>R153/S153</f>
        <v>415.0455449355315</v>
      </c>
      <c r="R154" s="81" t="s">
        <v>19</v>
      </c>
      <c r="S154" s="82"/>
      <c r="T154" s="121" t="str">
        <f>R154</f>
        <v> </v>
      </c>
    </row>
    <row r="155" spans="2:20" ht="23.25" customHeight="1">
      <c r="B155" s="18" t="s">
        <v>40</v>
      </c>
      <c r="C155" s="35">
        <v>19.32</v>
      </c>
      <c r="D155" s="12" t="s">
        <v>19</v>
      </c>
      <c r="E155" s="12" t="s">
        <v>19</v>
      </c>
      <c r="F155" s="12" t="s">
        <v>19</v>
      </c>
      <c r="G155" s="12">
        <v>1.02</v>
      </c>
      <c r="H155" s="12">
        <v>0.8</v>
      </c>
      <c r="I155" s="5"/>
      <c r="J155" s="5"/>
      <c r="K155" s="16">
        <f>G155*H155</f>
        <v>0.8160000000000001</v>
      </c>
      <c r="L155" s="12">
        <f>C155</f>
        <v>19.32</v>
      </c>
      <c r="M155" s="26">
        <f>C155*K155</f>
        <v>15.765120000000001</v>
      </c>
      <c r="N155" s="16">
        <f>C155*100/O172</f>
        <v>0.49924931714993753</v>
      </c>
      <c r="O155" s="12">
        <f>N155*Q172/100</f>
        <v>2.471833294141054</v>
      </c>
      <c r="P155" s="12">
        <f>O155+M155</f>
        <v>18.236953294141056</v>
      </c>
      <c r="Q155" s="100">
        <v>440</v>
      </c>
      <c r="R155" s="78">
        <f>Q155*C155+O155*Q155/2</f>
        <v>9044.603324711032</v>
      </c>
      <c r="S155" s="79">
        <f>O155+C155</f>
        <v>21.791833294141053</v>
      </c>
      <c r="T155" s="119">
        <f>R155*R2</f>
        <v>17689.706520569576</v>
      </c>
    </row>
    <row r="156" spans="2:20" ht="23.25" customHeight="1">
      <c r="B156" s="18"/>
      <c r="C156" s="83"/>
      <c r="D156" s="12"/>
      <c r="E156" s="12"/>
      <c r="F156" s="12"/>
      <c r="G156" s="12"/>
      <c r="H156" s="12"/>
      <c r="I156" s="5"/>
      <c r="J156" s="5"/>
      <c r="K156" s="16"/>
      <c r="L156" s="12"/>
      <c r="M156" s="26"/>
      <c r="N156" s="16"/>
      <c r="O156" s="12"/>
      <c r="P156" s="12"/>
      <c r="Q156" s="99">
        <f>R155/S155</f>
        <v>415.0455449355315</v>
      </c>
      <c r="R156" s="81" t="s">
        <v>19</v>
      </c>
      <c r="S156" s="82"/>
      <c r="T156" s="121" t="str">
        <f>R156</f>
        <v> </v>
      </c>
    </row>
    <row r="157" spans="2:20" ht="23.25" customHeight="1">
      <c r="B157" s="60" t="s">
        <v>41</v>
      </c>
      <c r="C157" s="68">
        <v>20.25</v>
      </c>
      <c r="D157" s="69" t="s">
        <v>19</v>
      </c>
      <c r="E157" s="69" t="s">
        <v>19</v>
      </c>
      <c r="F157" s="69" t="s">
        <v>19</v>
      </c>
      <c r="G157" s="69">
        <v>1.02</v>
      </c>
      <c r="H157" s="69">
        <v>0.8</v>
      </c>
      <c r="I157" s="70"/>
      <c r="J157" s="70"/>
      <c r="K157" s="71">
        <f>G157*H157</f>
        <v>0.8160000000000001</v>
      </c>
      <c r="L157" s="69">
        <f>C157</f>
        <v>20.25</v>
      </c>
      <c r="M157" s="72">
        <f>C157*K157</f>
        <v>16.524</v>
      </c>
      <c r="N157" s="71">
        <f>C157*100/O172</f>
        <v>0.5232815047767202</v>
      </c>
      <c r="O157" s="69">
        <f>N157*Q172/100</f>
        <v>2.5908190583000175</v>
      </c>
      <c r="P157" s="69">
        <f>O157+M157</f>
        <v>19.114819058300018</v>
      </c>
      <c r="Q157" s="100">
        <v>350</v>
      </c>
      <c r="R157" s="78">
        <f>Q157*C157+O157*Q157/2</f>
        <v>7540.893335202503</v>
      </c>
      <c r="S157" s="85">
        <f>O157+C157</f>
        <v>22.840819058300017</v>
      </c>
      <c r="T157" s="119">
        <f>R157*R2</f>
        <v>14748.705411789111</v>
      </c>
    </row>
    <row r="158" spans="2:20" ht="23.25" customHeight="1">
      <c r="B158" s="18"/>
      <c r="C158" s="83"/>
      <c r="D158" s="12"/>
      <c r="E158" s="12"/>
      <c r="F158" s="12"/>
      <c r="G158" s="12"/>
      <c r="H158" s="12"/>
      <c r="I158" s="5"/>
      <c r="J158" s="5"/>
      <c r="K158" s="16"/>
      <c r="L158" s="12"/>
      <c r="M158" s="26"/>
      <c r="N158" s="16"/>
      <c r="O158" s="12"/>
      <c r="P158" s="12"/>
      <c r="Q158" s="99">
        <f>R157/S157</f>
        <v>330.1498652896273</v>
      </c>
      <c r="R158" s="81" t="s">
        <v>19</v>
      </c>
      <c r="S158" s="82"/>
      <c r="T158" s="121" t="str">
        <f>R158</f>
        <v> </v>
      </c>
    </row>
    <row r="159" spans="2:20" ht="23.25" customHeight="1">
      <c r="B159" s="18" t="s">
        <v>146</v>
      </c>
      <c r="C159" s="35">
        <v>18.23</v>
      </c>
      <c r="D159" s="12" t="s">
        <v>19</v>
      </c>
      <c r="E159" s="12" t="s">
        <v>19</v>
      </c>
      <c r="F159" s="12" t="s">
        <v>19</v>
      </c>
      <c r="G159" s="12">
        <v>1.02</v>
      </c>
      <c r="H159" s="12">
        <v>0.8</v>
      </c>
      <c r="I159" s="5"/>
      <c r="J159" s="5"/>
      <c r="K159" s="16">
        <f>G159*H159</f>
        <v>0.8160000000000001</v>
      </c>
      <c r="L159" s="12">
        <f>C159</f>
        <v>18.23</v>
      </c>
      <c r="M159" s="26">
        <f>C159*K159</f>
        <v>14.875680000000001</v>
      </c>
      <c r="N159" s="16">
        <f>C159*100/O172</f>
        <v>0.47108255960886963</v>
      </c>
      <c r="O159" s="12">
        <f>N159*Q172/100</f>
        <v>2.3323768608794726</v>
      </c>
      <c r="P159" s="12">
        <f>O159+M159</f>
        <v>17.208056860879474</v>
      </c>
      <c r="Q159" s="100">
        <v>350</v>
      </c>
      <c r="R159" s="78">
        <f>Q159*C159+O159*Q159/2</f>
        <v>6788.665950653908</v>
      </c>
      <c r="S159" s="79">
        <f>O159+C159</f>
        <v>20.562376860879475</v>
      </c>
      <c r="T159" s="119">
        <f>R159*R2</f>
        <v>13277.476526267434</v>
      </c>
    </row>
    <row r="160" spans="2:20" ht="23.25" customHeight="1">
      <c r="B160" s="18"/>
      <c r="C160" s="35"/>
      <c r="D160" s="12"/>
      <c r="E160" s="12"/>
      <c r="F160" s="12"/>
      <c r="G160" s="12"/>
      <c r="H160" s="12"/>
      <c r="I160" s="5"/>
      <c r="J160" s="5"/>
      <c r="K160" s="16"/>
      <c r="L160" s="12"/>
      <c r="M160" s="26"/>
      <c r="N160" s="16"/>
      <c r="O160" s="12"/>
      <c r="P160" s="12"/>
      <c r="Q160" s="99">
        <f>R159/S159</f>
        <v>330.1498652896273</v>
      </c>
      <c r="R160" s="81" t="s">
        <v>19</v>
      </c>
      <c r="S160" s="82"/>
      <c r="T160" s="121" t="str">
        <f>R160</f>
        <v> </v>
      </c>
    </row>
    <row r="161" spans="2:20" ht="23.25" customHeight="1">
      <c r="B161" s="18" t="s">
        <v>147</v>
      </c>
      <c r="C161" s="83">
        <v>36</v>
      </c>
      <c r="D161" s="12" t="s">
        <v>19</v>
      </c>
      <c r="E161" s="12" t="s">
        <v>19</v>
      </c>
      <c r="F161" s="12" t="s">
        <v>19</v>
      </c>
      <c r="G161" s="12">
        <v>1.02</v>
      </c>
      <c r="H161" s="12">
        <v>0.8</v>
      </c>
      <c r="I161" s="5"/>
      <c r="J161" s="5"/>
      <c r="K161" s="16">
        <f>G161*H161</f>
        <v>0.8160000000000001</v>
      </c>
      <c r="L161" s="12">
        <f>C161</f>
        <v>36</v>
      </c>
      <c r="M161" s="26">
        <f>C161*K161</f>
        <v>29.376</v>
      </c>
      <c r="N161" s="16">
        <f>C161*100/O172</f>
        <v>0.9302782307141694</v>
      </c>
      <c r="O161" s="12">
        <f>N161*Q172/100</f>
        <v>4.605900548088921</v>
      </c>
      <c r="P161" s="12">
        <f>O161+M161</f>
        <v>33.98190054808892</v>
      </c>
      <c r="Q161" s="100">
        <v>350</v>
      </c>
      <c r="R161" s="78">
        <f>Q161*C161+O161*Q161/2</f>
        <v>13406.032595915562</v>
      </c>
      <c r="S161" s="79">
        <f>O161+C161</f>
        <v>40.60590054808892</v>
      </c>
      <c r="T161" s="119">
        <f>R161*R2</f>
        <v>26219.92073206953</v>
      </c>
    </row>
    <row r="162" spans="2:20" ht="23.25" customHeight="1">
      <c r="B162" s="37" t="s">
        <v>158</v>
      </c>
      <c r="C162" s="83"/>
      <c r="D162" s="12"/>
      <c r="E162" s="12"/>
      <c r="F162" s="12"/>
      <c r="G162" s="12"/>
      <c r="H162" s="12"/>
      <c r="I162" s="5"/>
      <c r="J162" s="5"/>
      <c r="K162" s="16"/>
      <c r="L162" s="12"/>
      <c r="M162" s="26"/>
      <c r="N162" s="16"/>
      <c r="O162" s="12"/>
      <c r="P162" s="12"/>
      <c r="Q162" s="99">
        <f>R161/S161</f>
        <v>330.14986528962737</v>
      </c>
      <c r="R162" s="81" t="s">
        <v>19</v>
      </c>
      <c r="S162" s="82"/>
      <c r="T162" s="121" t="str">
        <f>R162</f>
        <v> </v>
      </c>
    </row>
    <row r="163" spans="2:20" ht="23.25" customHeight="1">
      <c r="B163" s="18" t="s">
        <v>148</v>
      </c>
      <c r="C163" s="83">
        <v>43.2</v>
      </c>
      <c r="D163" s="12" t="s">
        <v>19</v>
      </c>
      <c r="E163" s="12" t="s">
        <v>19</v>
      </c>
      <c r="F163" s="12" t="s">
        <v>19</v>
      </c>
      <c r="G163" s="12">
        <v>1.02</v>
      </c>
      <c r="H163" s="12">
        <v>0.8</v>
      </c>
      <c r="I163" s="5"/>
      <c r="J163" s="5"/>
      <c r="K163" s="16">
        <f>G163*H163</f>
        <v>0.8160000000000001</v>
      </c>
      <c r="L163" s="12">
        <f>C163</f>
        <v>43.2</v>
      </c>
      <c r="M163" s="26">
        <f>C163*K163</f>
        <v>35.251200000000004</v>
      </c>
      <c r="N163" s="16">
        <f>C163*100/O172</f>
        <v>1.1163338768570032</v>
      </c>
      <c r="O163" s="12">
        <f>N163*Q172/100</f>
        <v>5.527080657706705</v>
      </c>
      <c r="P163" s="12">
        <f>O163+M163</f>
        <v>40.77828065770671</v>
      </c>
      <c r="Q163" s="100">
        <v>350</v>
      </c>
      <c r="R163" s="78">
        <f>Q163*C163+O163*Q163/2</f>
        <v>16087.239115098675</v>
      </c>
      <c r="S163" s="79">
        <f>O163+C163</f>
        <v>48.72708065770671</v>
      </c>
      <c r="T163" s="119">
        <f>R163*R2</f>
        <v>31463.90487848344</v>
      </c>
    </row>
    <row r="164" spans="2:20" ht="23.25" customHeight="1">
      <c r="B164" s="37" t="s">
        <v>158</v>
      </c>
      <c r="C164" s="83"/>
      <c r="D164" s="12"/>
      <c r="E164" s="12"/>
      <c r="F164" s="12"/>
      <c r="G164" s="12"/>
      <c r="H164" s="12"/>
      <c r="I164" s="5"/>
      <c r="J164" s="5"/>
      <c r="K164" s="16"/>
      <c r="L164" s="12"/>
      <c r="M164" s="26"/>
      <c r="N164" s="16"/>
      <c r="O164" s="12"/>
      <c r="P164" s="12"/>
      <c r="Q164" s="99">
        <f>R163/S163</f>
        <v>330.1498652896273</v>
      </c>
      <c r="R164" s="81" t="s">
        <v>19</v>
      </c>
      <c r="S164" s="82"/>
      <c r="T164" s="121" t="str">
        <f>R164</f>
        <v> </v>
      </c>
    </row>
    <row r="165" spans="2:20" ht="23.25" customHeight="1">
      <c r="B165" s="18" t="s">
        <v>149</v>
      </c>
      <c r="C165" s="83">
        <v>43.2</v>
      </c>
      <c r="D165" s="12" t="s">
        <v>19</v>
      </c>
      <c r="E165" s="12" t="s">
        <v>19</v>
      </c>
      <c r="F165" s="12" t="s">
        <v>19</v>
      </c>
      <c r="G165" s="12">
        <v>1.02</v>
      </c>
      <c r="H165" s="12">
        <v>0.8</v>
      </c>
      <c r="I165" s="5"/>
      <c r="J165" s="5"/>
      <c r="K165" s="16">
        <f>G165*H165</f>
        <v>0.8160000000000001</v>
      </c>
      <c r="L165" s="12">
        <f>C165</f>
        <v>43.2</v>
      </c>
      <c r="M165" s="26">
        <f>C165*K165</f>
        <v>35.251200000000004</v>
      </c>
      <c r="N165" s="16">
        <f>C165*100/O172</f>
        <v>1.1163338768570032</v>
      </c>
      <c r="O165" s="12">
        <f>N165*Q172/100</f>
        <v>5.527080657706705</v>
      </c>
      <c r="P165" s="12">
        <f>O165+M165</f>
        <v>40.77828065770671</v>
      </c>
      <c r="Q165" s="100">
        <v>350</v>
      </c>
      <c r="R165" s="78">
        <f>Q165*C165+O165*Q165/2</f>
        <v>16087.239115098675</v>
      </c>
      <c r="S165" s="79">
        <f>O165+C165</f>
        <v>48.72708065770671</v>
      </c>
      <c r="T165" s="119">
        <f>R165*R2</f>
        <v>31463.90487848344</v>
      </c>
    </row>
    <row r="166" spans="2:20" ht="23.25" customHeight="1">
      <c r="B166" s="37" t="s">
        <v>158</v>
      </c>
      <c r="C166" s="83"/>
      <c r="D166" s="12"/>
      <c r="E166" s="12"/>
      <c r="F166" s="12"/>
      <c r="G166" s="12"/>
      <c r="H166" s="12"/>
      <c r="I166" s="5"/>
      <c r="J166" s="5"/>
      <c r="K166" s="16"/>
      <c r="L166" s="12"/>
      <c r="M166" s="26"/>
      <c r="N166" s="16"/>
      <c r="O166" s="12"/>
      <c r="P166" s="12"/>
      <c r="Q166" s="99">
        <f>R165/S165</f>
        <v>330.1498652896273</v>
      </c>
      <c r="R166" s="81" t="s">
        <v>19</v>
      </c>
      <c r="S166" s="77"/>
      <c r="T166" s="121" t="str">
        <f>R166</f>
        <v> </v>
      </c>
    </row>
    <row r="167" spans="2:20" ht="23.25" customHeight="1">
      <c r="B167" s="18" t="s">
        <v>150</v>
      </c>
      <c r="C167" s="68">
        <v>38.98</v>
      </c>
      <c r="D167" s="69" t="s">
        <v>19</v>
      </c>
      <c r="E167" s="69" t="s">
        <v>19</v>
      </c>
      <c r="F167" s="69" t="s">
        <v>19</v>
      </c>
      <c r="G167" s="69">
        <v>1.02</v>
      </c>
      <c r="H167" s="69">
        <v>0.8</v>
      </c>
      <c r="I167" s="70"/>
      <c r="J167" s="70"/>
      <c r="K167" s="71">
        <f>G167*H167</f>
        <v>0.8160000000000001</v>
      </c>
      <c r="L167" s="69">
        <f>C167</f>
        <v>38.98</v>
      </c>
      <c r="M167" s="72">
        <f>C167*K167</f>
        <v>31.80768</v>
      </c>
      <c r="N167" s="71">
        <f>C167*100/O172</f>
        <v>1.007284595367731</v>
      </c>
      <c r="O167" s="69">
        <f>N167*Q172/100</f>
        <v>4.987166760125169</v>
      </c>
      <c r="P167" s="69">
        <f>O167+M167</f>
        <v>36.79484676012517</v>
      </c>
      <c r="Q167" s="100">
        <v>300</v>
      </c>
      <c r="R167" s="86">
        <f>Q167*C167+O167*Q167/2</f>
        <v>12442.075014018774</v>
      </c>
      <c r="S167" s="79">
        <f>O167+C167</f>
        <v>43.96716676012517</v>
      </c>
      <c r="T167" s="123">
        <f>R167*R2</f>
        <v>24334.583574668337</v>
      </c>
    </row>
    <row r="168" spans="2:20" ht="23.25" customHeight="1">
      <c r="B168" s="25" t="s">
        <v>158</v>
      </c>
      <c r="C168" s="68"/>
      <c r="D168" s="69"/>
      <c r="E168" s="69"/>
      <c r="F168" s="69"/>
      <c r="G168" s="69"/>
      <c r="H168" s="69"/>
      <c r="I168" s="70"/>
      <c r="J168" s="70"/>
      <c r="K168" s="71"/>
      <c r="L168" s="69"/>
      <c r="M168" s="72"/>
      <c r="N168" s="71"/>
      <c r="O168" s="69"/>
      <c r="P168" s="69"/>
      <c r="Q168" s="101">
        <f>R167/S167</f>
        <v>282.98559881968055</v>
      </c>
      <c r="R168" s="84" t="s">
        <v>19</v>
      </c>
      <c r="S168" s="82"/>
      <c r="T168" s="124" t="str">
        <f>R168</f>
        <v> </v>
      </c>
    </row>
    <row r="169" spans="2:20" ht="23.25" customHeight="1">
      <c r="B169" s="128"/>
      <c r="C169" s="65"/>
      <c r="D169" s="73"/>
      <c r="E169" s="73"/>
      <c r="F169" s="73"/>
      <c r="G169" s="73"/>
      <c r="H169" s="73"/>
      <c r="I169" s="73"/>
      <c r="J169" s="73"/>
      <c r="K169" s="73"/>
      <c r="L169" s="73"/>
      <c r="M169" s="125"/>
      <c r="N169" s="126"/>
      <c r="O169" s="125"/>
      <c r="P169" s="24"/>
      <c r="Q169" s="94"/>
      <c r="R169" s="94"/>
      <c r="S169" s="95"/>
      <c r="T169" s="96"/>
    </row>
    <row r="170" spans="2:20" ht="23.25" customHeight="1">
      <c r="B170" s="127"/>
      <c r="C170" s="65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Q170" s="94"/>
      <c r="R170" s="94"/>
      <c r="S170" s="95"/>
      <c r="T170" s="96"/>
    </row>
    <row r="171" spans="3:21" s="64" customFormat="1" ht="19.5" customHeight="1"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66"/>
    </row>
    <row r="172" spans="8:21" s="64" customFormat="1" ht="12.75" customHeight="1">
      <c r="H172" s="73"/>
      <c r="I172" s="73"/>
      <c r="J172" s="73"/>
      <c r="K172" s="73"/>
      <c r="L172" s="73"/>
      <c r="M172" s="73"/>
      <c r="N172" s="73"/>
      <c r="O172" s="138">
        <f>SUM(C118:C167)+SUM(C79:C112)+SUM(C8:C35)+SUM(C44:C73)</f>
        <v>3869.8100000000004</v>
      </c>
      <c r="P172" s="73"/>
      <c r="Q172" s="139">
        <f>4364.92-O172</f>
        <v>495.1099999999997</v>
      </c>
      <c r="R172" s="73"/>
      <c r="S172" s="73"/>
      <c r="T172" s="74">
        <f>O172+Q172</f>
        <v>4364.92</v>
      </c>
      <c r="U172" s="67" t="s">
        <v>19</v>
      </c>
    </row>
    <row r="173" spans="8:20" s="64" customFormat="1" ht="12.75" customHeight="1">
      <c r="H173" s="73"/>
      <c r="I173" s="73"/>
      <c r="J173" s="73"/>
      <c r="K173" s="73"/>
      <c r="L173" s="73"/>
      <c r="M173" s="73"/>
      <c r="N173" s="73"/>
      <c r="O173" s="138"/>
      <c r="P173" s="73"/>
      <c r="Q173" s="139"/>
      <c r="R173" s="73"/>
      <c r="S173" s="143">
        <f>SUM(S118:S143)+SUM(S79:S112)+SUM(S149:S167)+SUM(S44:S73)</f>
        <v>3148.378498996074</v>
      </c>
      <c r="T173" s="137">
        <f>S173*550</f>
        <v>1731608.1744478408</v>
      </c>
    </row>
    <row r="174" spans="2:20" s="64" customFormat="1" ht="15.75">
      <c r="B174" s="131"/>
      <c r="C174" s="131"/>
      <c r="D174" s="131"/>
      <c r="E174" s="131"/>
      <c r="F174" s="131"/>
      <c r="H174" s="73"/>
      <c r="I174" s="73"/>
      <c r="J174" s="73"/>
      <c r="K174" s="73"/>
      <c r="L174" s="73"/>
      <c r="M174" s="142">
        <f>SUM(O118:O167)+SUM(O79:O112)+SUM(O8:O35)+SUM(O44:O73)</f>
        <v>508.8541166362169</v>
      </c>
      <c r="N174" s="140">
        <f>SUM(N118:N167)+SUM(N79:N112)+SUM(N8:N35)+SUM(N44:N73)</f>
        <v>112.94831787607143</v>
      </c>
      <c r="O174" s="73"/>
      <c r="P174" s="73"/>
      <c r="Q174" s="73"/>
      <c r="R174" s="73"/>
      <c r="S174" s="144"/>
      <c r="T174" s="137"/>
    </row>
    <row r="175" spans="2:20" s="64" customFormat="1" ht="15.75">
      <c r="B175" s="108"/>
      <c r="C175" s="108"/>
      <c r="D175" s="108"/>
      <c r="M175" s="141"/>
      <c r="N175" s="141"/>
      <c r="O175" s="73"/>
      <c r="P175" s="73"/>
      <c r="Q175" s="73"/>
      <c r="R175" s="73"/>
      <c r="S175" s="73"/>
      <c r="T175" s="73"/>
    </row>
    <row r="176" spans="2:20" ht="18" customHeight="1">
      <c r="B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</row>
    <row r="177" spans="3:20" ht="18" customHeight="1"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</row>
  </sheetData>
  <mergeCells count="33">
    <mergeCell ref="D40:K40"/>
    <mergeCell ref="N40:O41"/>
    <mergeCell ref="N75:O76"/>
    <mergeCell ref="N114:O115"/>
    <mergeCell ref="N145:O146"/>
    <mergeCell ref="S40:T40"/>
    <mergeCell ref="S75:T75"/>
    <mergeCell ref="S114:T114"/>
    <mergeCell ref="S145:T145"/>
    <mergeCell ref="S173:S174"/>
    <mergeCell ref="T36:T37"/>
    <mergeCell ref="B1:T1"/>
    <mergeCell ref="S4:T4"/>
    <mergeCell ref="L4:M4"/>
    <mergeCell ref="D4:K4"/>
    <mergeCell ref="B3:T3"/>
    <mergeCell ref="L40:M40"/>
    <mergeCell ref="N4:O5"/>
    <mergeCell ref="C171:T171"/>
    <mergeCell ref="O172:O173"/>
    <mergeCell ref="Q172:Q173"/>
    <mergeCell ref="N174:N175"/>
    <mergeCell ref="M174:M175"/>
    <mergeCell ref="B38:T38"/>
    <mergeCell ref="B174:F174"/>
    <mergeCell ref="B39:T39"/>
    <mergeCell ref="D75:K75"/>
    <mergeCell ref="L75:M75"/>
    <mergeCell ref="D145:K145"/>
    <mergeCell ref="L145:M145"/>
    <mergeCell ref="L114:M114"/>
    <mergeCell ref="D114:K114"/>
    <mergeCell ref="T173:T174"/>
  </mergeCells>
  <printOptions horizontalCentered="1" verticalCentered="1"/>
  <pageMargins left="0.5511811023622047" right="0.31496062992125984" top="0.5905511811023623" bottom="0.6692913385826772" header="0.5118110236220472" footer="0.5118110236220472"/>
  <pageSetup horizontalDpi="300" verticalDpi="300" orientation="landscape" paperSize="9" scale="75" r:id="rId1"/>
  <rowBreaks count="4" manualBreakCount="4">
    <brk id="37" min="1" max="19" man="1"/>
    <brk id="74" min="1" max="19" man="1"/>
    <brk id="112" min="1" max="19" man="1"/>
    <brk id="144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Wanj</dc:creator>
  <cp:keywords/>
  <dc:description/>
  <cp:lastModifiedBy>PCUser</cp:lastModifiedBy>
  <cp:lastPrinted>2009-02-09T10:58:09Z</cp:lastPrinted>
  <dcterms:created xsi:type="dcterms:W3CDTF">2000-09-12T08:58:57Z</dcterms:created>
  <dcterms:modified xsi:type="dcterms:W3CDTF">2010-02-04T09:07:23Z</dcterms:modified>
  <cp:category/>
  <cp:version/>
  <cp:contentType/>
  <cp:contentStatus/>
</cp:coreProperties>
</file>